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André\Desktop\Orçamento AEFDUNL 2025\"/>
    </mc:Choice>
  </mc:AlternateContent>
  <xr:revisionPtr revIDLastSave="0" documentId="13_ncr:1_{1BE4E930-0AFD-4EFF-BD94-29617087F049}" xr6:coauthVersionLast="46" xr6:coauthVersionMax="46" xr10:uidLastSave="{00000000-0000-0000-0000-000000000000}"/>
  <bookViews>
    <workbookView xWindow="-108" yWindow="-108" windowWidth="23256" windowHeight="12456" tabRatio="731" xr2:uid="{00000000-000D-0000-FFFF-FFFF00000000}"/>
  </bookViews>
  <sheets>
    <sheet name="Balanço" sheetId="1" r:id="rId1"/>
    <sheet name="D. Resultados" sheetId="3" r:id="rId2"/>
  </sheets>
  <definedNames>
    <definedName name="_xlnm.Print_Area" localSheetId="0">Balanço!$B$1:$E$52</definedName>
    <definedName name="_xlnm.Print_Area" localSheetId="1">'D. Resultados'!$B$1:$E$29</definedName>
  </definedNames>
  <calcPr calcId="191029"/>
  <fileRecoveryPr autoRecover="0"/>
</workbook>
</file>

<file path=xl/calcChain.xml><?xml version="1.0" encoding="utf-8"?>
<calcChain xmlns="http://schemas.openxmlformats.org/spreadsheetml/2006/main">
  <c r="E22" i="1" l="1"/>
  <c r="E12" i="3"/>
  <c r="E28" i="1"/>
  <c r="E31" i="1"/>
  <c r="D30" i="1"/>
  <c r="E30" i="1" s="1"/>
  <c r="E16" i="3"/>
  <c r="D28" i="1"/>
  <c r="D31" i="1"/>
  <c r="E12" i="1"/>
  <c r="E14" i="3" l="1"/>
  <c r="E11" i="1"/>
  <c r="E9" i="1"/>
  <c r="G18" i="1"/>
  <c r="H18" i="1"/>
  <c r="E8" i="1"/>
  <c r="E21" i="1"/>
  <c r="E19" i="1" s="1"/>
  <c r="E24" i="1" s="1"/>
  <c r="E23" i="1"/>
  <c r="E6" i="3"/>
  <c r="D21" i="1"/>
  <c r="D19" i="1" s="1"/>
  <c r="D14" i="1"/>
  <c r="E1" i="3"/>
  <c r="E15" i="3" l="1"/>
  <c r="D24" i="1"/>
  <c r="E14" i="1"/>
  <c r="E32" i="1"/>
  <c r="H19" i="3"/>
  <c r="I19" i="3" s="1"/>
  <c r="G42" i="1"/>
  <c r="H42" i="1" s="1"/>
  <c r="D32" i="1"/>
  <c r="D34" i="1" s="1"/>
  <c r="D35" i="1" s="1"/>
  <c r="G9" i="1"/>
  <c r="H9" i="1" s="1"/>
  <c r="G10" i="1"/>
  <c r="H10" i="1" s="1"/>
  <c r="G11" i="1"/>
  <c r="H11" i="1" s="1"/>
  <c r="G12" i="1"/>
  <c r="H12" i="1" s="1"/>
  <c r="G13" i="1"/>
  <c r="H13" i="1" s="1"/>
  <c r="G15" i="1"/>
  <c r="H15" i="1" s="1"/>
  <c r="G16" i="1"/>
  <c r="H16" i="1" s="1"/>
  <c r="G17" i="1"/>
  <c r="H17" i="1" s="1"/>
  <c r="G19" i="1"/>
  <c r="H19" i="1" s="1"/>
  <c r="G20" i="1"/>
  <c r="H20" i="1" s="1"/>
  <c r="G21" i="1"/>
  <c r="H21" i="1" s="1"/>
  <c r="G22" i="1"/>
  <c r="H22" i="1" s="1"/>
  <c r="G23" i="1"/>
  <c r="H23" i="1" s="1"/>
  <c r="G29" i="1"/>
  <c r="H29" i="1" s="1"/>
  <c r="G30" i="1"/>
  <c r="H30" i="1" s="1"/>
  <c r="G31" i="1"/>
  <c r="H31" i="1" s="1"/>
  <c r="G36" i="1"/>
  <c r="H36" i="1" s="1"/>
  <c r="G37" i="1"/>
  <c r="H37" i="1" s="1"/>
  <c r="G38" i="1"/>
  <c r="H38" i="1" s="1"/>
  <c r="G40" i="1"/>
  <c r="H40" i="1" s="1"/>
  <c r="G41" i="1"/>
  <c r="H41" i="1" s="1"/>
  <c r="E39" i="1" l="1"/>
  <c r="E49" i="1" l="1"/>
  <c r="E25" i="1"/>
  <c r="E17" i="3" l="1"/>
  <c r="E27" i="3"/>
  <c r="E44" i="1"/>
  <c r="E48" i="1"/>
  <c r="E26" i="3"/>
  <c r="E25" i="3" l="1"/>
  <c r="E20" i="3"/>
  <c r="H21" i="3"/>
  <c r="I21" i="3" s="1"/>
  <c r="E22" i="3" l="1"/>
  <c r="H32" i="3"/>
  <c r="I32" i="3" s="1"/>
  <c r="E28" i="3" l="1"/>
  <c r="E33" i="1"/>
  <c r="H31" i="3"/>
  <c r="I31" i="3" s="1"/>
  <c r="E34" i="1" l="1"/>
  <c r="E29" i="3" s="1"/>
  <c r="E52" i="1" l="1"/>
  <c r="E45" i="1"/>
  <c r="E50" i="1" s="1"/>
  <c r="E51" i="1"/>
  <c r="E35" i="1"/>
  <c r="I23" i="3"/>
  <c r="G14" i="1" l="1"/>
  <c r="H14" i="1" s="1"/>
  <c r="D39" i="1"/>
  <c r="G39" i="1" s="1"/>
  <c r="H39" i="1" s="1"/>
  <c r="D43" i="1"/>
  <c r="G43" i="1" s="1"/>
  <c r="H43" i="1" s="1"/>
  <c r="D44" i="1" l="1"/>
  <c r="G44" i="1" s="1"/>
  <c r="H44" i="1" s="1"/>
  <c r="H4" i="3" l="1"/>
  <c r="D25" i="1" l="1"/>
  <c r="G25" i="1" s="1"/>
  <c r="H25" i="1" s="1"/>
  <c r="G24" i="1"/>
  <c r="H24" i="1" s="1"/>
  <c r="G28" i="1"/>
  <c r="H28" i="1" s="1"/>
  <c r="G8" i="1"/>
  <c r="H8" i="1" s="1"/>
  <c r="E5" i="3" l="1"/>
  <c r="H10" i="3"/>
  <c r="H20" i="3" l="1"/>
  <c r="I20" i="3" s="1"/>
  <c r="H22" i="3" l="1"/>
  <c r="I22" i="3" s="1"/>
  <c r="G33" i="1" l="1"/>
  <c r="H33" i="1" s="1"/>
  <c r="H23" i="3"/>
  <c r="H12" i="3" l="1"/>
  <c r="I12" i="3" s="1"/>
  <c r="H13" i="3"/>
  <c r="I13" i="3" s="1"/>
  <c r="H14" i="3"/>
  <c r="I14" i="3" s="1"/>
  <c r="H16" i="3"/>
  <c r="I16" i="3" s="1"/>
  <c r="H18" i="3"/>
  <c r="I18" i="3" s="1"/>
  <c r="H6" i="3"/>
  <c r="I6" i="3" s="1"/>
  <c r="E3" i="3"/>
  <c r="D48" i="1" l="1"/>
  <c r="G48" i="1" s="1"/>
  <c r="H48" i="1" s="1"/>
  <c r="D49" i="1"/>
  <c r="G49" i="1" s="1"/>
  <c r="H49" i="1" s="1"/>
  <c r="B1" i="3" l="1"/>
  <c r="H15" i="3" l="1"/>
  <c r="I15" i="3" s="1"/>
  <c r="H27" i="3" l="1"/>
  <c r="I27" i="3" s="1"/>
  <c r="H26" i="3"/>
  <c r="I26" i="3" s="1"/>
  <c r="H17" i="3"/>
  <c r="I17" i="3" s="1"/>
  <c r="H28" i="3" l="1"/>
  <c r="I28" i="3" s="1"/>
  <c r="H25" i="3"/>
  <c r="I25" i="3" s="1"/>
  <c r="G34" i="1" l="1"/>
  <c r="H34" i="1" s="1"/>
  <c r="D52" i="1" l="1"/>
  <c r="G52" i="1" s="1"/>
  <c r="H52" i="1" s="1"/>
  <c r="D45" i="1"/>
  <c r="D51" i="1"/>
  <c r="G51" i="1" s="1"/>
  <c r="H51" i="1" s="1"/>
  <c r="G45" i="1" l="1"/>
  <c r="H45" i="1" s="1"/>
  <c r="H29" i="3"/>
  <c r="I29" i="3" s="1"/>
  <c r="D50" i="1"/>
  <c r="G50" i="1" s="1"/>
  <c r="H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André</author>
  </authors>
  <commentList>
    <comment ref="E49" authorId="0" shapeId="0" xr:uid="{3D437D48-18D1-4B06-BB43-9C7B3DE4F9FB}">
      <text>
        <r>
          <rPr>
            <b/>
            <sz val="9"/>
            <color indexed="81"/>
            <rFont val="Tahoma"/>
            <charset val="1"/>
          </rPr>
          <t>André:</t>
        </r>
        <r>
          <rPr>
            <sz val="9"/>
            <color indexed="81"/>
            <rFont val="Tahoma"/>
            <charset val="1"/>
          </rPr>
          <t xml:space="preserve">
Aqui dá este problema apenas porque não é possível dividir por 0 e o Passivo Corrente é Zero</t>
        </r>
      </text>
    </comment>
    <comment ref="E51" authorId="0" shapeId="0" xr:uid="{4E5838FE-AA48-4BD1-B829-00FC481D744B}">
      <text>
        <r>
          <rPr>
            <b/>
            <sz val="9"/>
            <color indexed="81"/>
            <rFont val="Tahoma"/>
            <charset val="1"/>
          </rPr>
          <t>André:</t>
        </r>
        <r>
          <rPr>
            <sz val="9"/>
            <color indexed="81"/>
            <rFont val="Tahoma"/>
            <charset val="1"/>
          </rPr>
          <t xml:space="preserve">
Aqui a mesma coisa do que no comentário anterior</t>
        </r>
      </text>
    </comment>
  </commentList>
</comments>
</file>

<file path=xl/sharedStrings.xml><?xml version="1.0" encoding="utf-8"?>
<sst xmlns="http://schemas.openxmlformats.org/spreadsheetml/2006/main" count="127" uniqueCount="107">
  <si>
    <t>Inventários</t>
  </si>
  <si>
    <t>Caixa e depósitos bancários</t>
  </si>
  <si>
    <t>Resultados transitados</t>
  </si>
  <si>
    <t>Resultado líquido do período</t>
  </si>
  <si>
    <t>Outras contas a pagar</t>
  </si>
  <si>
    <t>Fornecedores</t>
  </si>
  <si>
    <t>Vendas e serviços prestados</t>
  </si>
  <si>
    <t>Variação nos inventários da produção</t>
  </si>
  <si>
    <t>Fornecimentos e serviços externos</t>
  </si>
  <si>
    <t>Resultado antes de depreciações, gastos de financiamento e impostos</t>
  </si>
  <si>
    <t>Gastos/reversões de depreciação e de amortização</t>
  </si>
  <si>
    <t>Resultado operacional (antes de gastos de financiamento e impostos)</t>
  </si>
  <si>
    <t>Juros e rendimentos similares obtidos</t>
  </si>
  <si>
    <t>Juros e gastos similares suportados</t>
  </si>
  <si>
    <t>Resultado antes de impostos</t>
  </si>
  <si>
    <t>RENDIMENTOS E GASTOS</t>
  </si>
  <si>
    <t>Resultado liquido do período</t>
  </si>
  <si>
    <t>RUBRICAS</t>
  </si>
  <si>
    <t>Notas</t>
  </si>
  <si>
    <t>+</t>
  </si>
  <si>
    <t>+/-</t>
  </si>
  <si>
    <t>-</t>
  </si>
  <si>
    <t>-/+</t>
  </si>
  <si>
    <t>=</t>
  </si>
  <si>
    <t>Imposto sobre rendimento do período</t>
  </si>
  <si>
    <t>DEMONSTRAÇÃO INDIVIDUAL DOS RESULTADOS POR NATUREZAS</t>
  </si>
  <si>
    <t>(valores expressos em Euros)</t>
  </si>
  <si>
    <t xml:space="preserve"> PASSIVO</t>
  </si>
  <si>
    <t xml:space="preserve"> Total do Passivo</t>
  </si>
  <si>
    <t xml:space="preserve"> Total do Capital Próprio e do Passivo</t>
  </si>
  <si>
    <t xml:space="preserve"> Fundo de Maneio (AC - PC)</t>
  </si>
  <si>
    <t xml:space="preserve"> Liquidez Geral ( AC / PC)</t>
  </si>
  <si>
    <t xml:space="preserve"> Autonomia Financeira (CP / Activo)</t>
  </si>
  <si>
    <t xml:space="preserve"> Solvabilidade (CP / P)</t>
  </si>
  <si>
    <t xml:space="preserve"> Debt-to-Equity Ratio (P / CP)</t>
  </si>
  <si>
    <t xml:space="preserve"> EBIT (Resultado operacional)</t>
  </si>
  <si>
    <t xml:space="preserve"> EBITDA  (Resultado operacional Bruto)</t>
  </si>
  <si>
    <t xml:space="preserve"> Margem EBITDA s/ V. Negócios</t>
  </si>
  <si>
    <t xml:space="preserve"> Rendibilidade liquida das vendas</t>
  </si>
  <si>
    <t xml:space="preserve"> Rendibilidade dos capitais próprios</t>
  </si>
  <si>
    <t>valor</t>
  </si>
  <si>
    <t>%</t>
  </si>
  <si>
    <t>O anexo faz parte integrante destas demonstrações financeiras</t>
  </si>
  <si>
    <t>Ativos fixos tangíveis</t>
  </si>
  <si>
    <t>ATIVO</t>
  </si>
  <si>
    <r>
      <rPr>
        <b/>
        <sz val="8"/>
        <color theme="3"/>
        <rFont val="Arial"/>
        <family val="2"/>
      </rPr>
      <t xml:space="preserve"> </t>
    </r>
    <r>
      <rPr>
        <b/>
        <u/>
        <sz val="8"/>
        <color theme="3"/>
        <rFont val="Arial"/>
        <family val="2"/>
      </rPr>
      <t>INDICADORES:</t>
    </r>
  </si>
  <si>
    <t xml:space="preserve"> (…)</t>
  </si>
  <si>
    <t>Outros rendimentos</t>
  </si>
  <si>
    <t>Outros gastos</t>
  </si>
  <si>
    <t>Custo das mercadorias vendidas e das matérias consumidas</t>
  </si>
  <si>
    <t xml:space="preserve"> Total do Ativo</t>
  </si>
  <si>
    <t>Variação 2023/24</t>
  </si>
  <si>
    <t>DATAS</t>
  </si>
  <si>
    <t xml:space="preserve"> Ativo não corrente</t>
  </si>
  <si>
    <t xml:space="preserve"> Ativo corrente</t>
  </si>
  <si>
    <t>Créditos a receber</t>
  </si>
  <si>
    <t>FUNDOS PATRIMONIAIS E PASSIVO</t>
  </si>
  <si>
    <t xml:space="preserve"> Fundos Patrimoniais</t>
  </si>
  <si>
    <t>Reservas</t>
  </si>
  <si>
    <t xml:space="preserve"> Total dos Fundos Patrimoniais</t>
  </si>
  <si>
    <t xml:space="preserve"> Passivo não corrente</t>
  </si>
  <si>
    <t xml:space="preserve"> Passivo corrente</t>
  </si>
  <si>
    <t>Outros passivos correntes</t>
  </si>
  <si>
    <t>Subsídios, doações e legados à exploração</t>
  </si>
  <si>
    <t>AEFDUNL</t>
  </si>
  <si>
    <t>NIF: 504174835</t>
  </si>
  <si>
    <t>Dos quais da AEFDUNL</t>
  </si>
  <si>
    <t>Dos quais dos Núcleos Autónomos</t>
  </si>
  <si>
    <t xml:space="preserve">Caixa </t>
  </si>
  <si>
    <t>Depositos bancários</t>
  </si>
  <si>
    <t>Aplicações Financeiras</t>
  </si>
  <si>
    <t>Das quais reservas financeiras</t>
  </si>
  <si>
    <t>Das quais investimentos financeiros</t>
  </si>
  <si>
    <t>Fundos Financeiros</t>
  </si>
  <si>
    <t>Período findo em 31 de dezembro de 2024 e 2025</t>
  </si>
  <si>
    <t>BALANÇO PROVISIONAL</t>
  </si>
  <si>
    <t>Das quais Vendas</t>
  </si>
  <si>
    <t>Dos quais serviços prestados</t>
  </si>
  <si>
    <t>Associados</t>
  </si>
  <si>
    <t>Total dos Fundos Patrimónios s/ Núcleos Autónomos</t>
  </si>
  <si>
    <t>1. Os AFT foram calculados, nos termos das Normas contabilísticas aplicadas às Entidades do Setor não Lucrativo, através do método de custo (conforme melhor explicado no anexo) ou através do método do "valor residual", nos termos da mesma norma</t>
  </si>
  <si>
    <t>2. A diferença explica-se pela doação em espécie que se prevê fazer à Associação Juristuna e a gastos de depreciação/redução de justo valor</t>
  </si>
  <si>
    <t>3. Prevê-se o resgate dos instrumentos financeiros existentes e a sua correspondente transferência para a conta de reservas</t>
  </si>
  <si>
    <t>4. Valor de bonificações e participação em eventos ainda não pagos pela Federação Académica de Lisboa</t>
  </si>
  <si>
    <t>5. Valor correspondente ao valor em depósitos à Ordem. A sua evolução corresponde, salvo ajustes inerentes a outros ativos, ao valor gerado em caixa</t>
  </si>
  <si>
    <t>6. A diferença explica-se pela doação em capital realizada à Associação Juristuna</t>
  </si>
  <si>
    <t>7. O valor corresponde ao valor em disponibilidades acrescido dos créditos recebidos e transformados em disponibilidades.</t>
  </si>
  <si>
    <t>8. Presumiu-se, no sentido de apresentar uma declaração coerente, em considerar o valor de resultado líquido do período de 2024 como sendo 0, de modo a não constribuir para incoêrencias no próprio Balanço provisional de 2025.</t>
  </si>
  <si>
    <t>9. Valor correspondente à quota da Federação Académica de Lisboa que ainda não tinha sido pedida até dia 31 de dezembro de 2024.</t>
  </si>
  <si>
    <t>2. Correspondente a todos os subsídios e doações fornecidos por entidades públicas (IPDJ, NOVA SOL, etc) ou por entidades privadas</t>
  </si>
  <si>
    <t>3. Correspondente a copos que estavam no inventário</t>
  </si>
  <si>
    <t>4. Custos em materiais e bens consumíveis (impressões, bebida e comida, etc)</t>
  </si>
  <si>
    <t>5. Serviços prestados à AEFDUNL</t>
  </si>
  <si>
    <t>1. Correspondente a todas as vendas de produtos e prestações de serviços realizadas ao longo do ano. O IVA a liquidar não foi considerado como contemplado nestes valores.</t>
  </si>
  <si>
    <t>6. Valor correspondente a doações feitas à Associação JurisTuna na sequência da sua desagregação enquanto Núcleo Autónomo da AEFDUNL</t>
  </si>
  <si>
    <t>7. Valor correspondente aos valores de depreciação e/ou redução de justo valor</t>
  </si>
  <si>
    <t>8. Rendimentos presumíveis de obter com juros da aplicação das reservas financeiras num Depósito a prazo de baixo risco (TANB estimada de 1,5% por ano</t>
  </si>
  <si>
    <t xml:space="preserve">9. O valor de IRC é aqui estimado na presunção de que se aplica a insenção prevista no artigo 11º do CIRC às atividades comerciais prosseguidas pela AEFDUNL (deverá ser requerido à AT um Pedido de Informação Vinculativa para confirmar este facto). No entanto, rendimentos de capitais deverão ficar sempre sujeitos a tributação em sede de IRC, aplicando-se a taxa de 16%. </t>
  </si>
  <si>
    <t>Demonstração provisional para ano de 2025</t>
  </si>
  <si>
    <t>Subsídios e Doações</t>
  </si>
  <si>
    <t>Rendimentos de Capitais</t>
  </si>
  <si>
    <t>Variação de Inventários</t>
  </si>
  <si>
    <t>CMV</t>
  </si>
  <si>
    <t>FSE</t>
  </si>
  <si>
    <t>Depreciações</t>
  </si>
  <si>
    <t>Outros Gastos</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</si>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</sst>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0.00"/>
    <numFmt numFmtId="165" formatCode="#,##0;\(#,##0\);\-"/>
    <numFmt numFmtId="166" formatCode="#,##0.00\ "/>
    <numFmt numFmtId="167" formatCode="0.0%"/>
    <numFmt numFmtId="168" formatCode="#,##0.0\ &quot;pp&quot;"/>
  </numFmts>
  <fonts count="46" x14ac:knownFonts="1">
    <font>
      <sz val="11"/>
      <color theme="1"/>
      <name val="Calibri"/>
      <family val="2"/>
      <scheme val="minor"/>
    </font>
    <font>
      <sz val="10"/>
      <name val="Arial"/>
      <family val="2"/>
    </font>
    <font>
      <sz val="12"/>
      <color theme="1"/>
      <name val="Calibri"/>
      <family val="2"/>
      <scheme val="minor"/>
    </font>
    <font>
      <sz val="10"/>
      <color theme="1"/>
      <name val="Calibri"/>
      <family val="2"/>
      <scheme val="minor"/>
    </font>
    <font>
      <sz val="8"/>
      <color theme="1"/>
      <name val="Arial"/>
      <family val="2"/>
    </font>
    <font>
      <b/>
      <sz val="8"/>
      <color theme="1"/>
      <name val="Arial"/>
      <family val="2"/>
    </font>
    <font>
      <b/>
      <sz val="8"/>
      <color theme="3" tint="-0.249977111117893"/>
      <name val="Arial"/>
      <family val="2"/>
    </font>
    <font>
      <sz val="8"/>
      <color theme="3" tint="-0.249977111117893"/>
      <name val="Arial"/>
      <family val="2"/>
    </font>
    <font>
      <sz val="8"/>
      <color theme="0" tint="-0.499984740745262"/>
      <name val="Arial"/>
      <family val="2"/>
    </font>
    <font>
      <b/>
      <sz val="8"/>
      <color theme="0" tint="-0.499984740745262"/>
      <name val="Arial"/>
      <family val="2"/>
    </font>
    <font>
      <b/>
      <sz val="10"/>
      <color theme="1"/>
      <name val="Arial"/>
      <family val="2"/>
    </font>
    <font>
      <sz val="11"/>
      <color theme="1"/>
      <name val="Calibri"/>
      <family val="2"/>
      <scheme val="minor"/>
    </font>
    <font>
      <sz val="8"/>
      <color rgb="FFFF0000"/>
      <name val="Arial"/>
      <family val="2"/>
    </font>
    <font>
      <i/>
      <sz val="8"/>
      <color theme="3"/>
      <name val="Arial"/>
      <family val="2"/>
    </font>
    <font>
      <sz val="8"/>
      <color rgb="FFC00000"/>
      <name val="Calibri"/>
      <family val="2"/>
      <scheme val="minor"/>
    </font>
    <font>
      <sz val="8"/>
      <color rgb="FF7030A0"/>
      <name val="Calibri"/>
      <family val="2"/>
      <scheme val="minor"/>
    </font>
    <font>
      <b/>
      <sz val="8"/>
      <color rgb="FF7030A0"/>
      <name val="Calibri"/>
      <family val="2"/>
      <scheme val="minor"/>
    </font>
    <font>
      <sz val="8"/>
      <color theme="1"/>
      <name val="Calibri"/>
      <family val="2"/>
      <scheme val="minor"/>
    </font>
    <font>
      <b/>
      <sz val="8"/>
      <color theme="3"/>
      <name val="Arial"/>
      <family val="2"/>
    </font>
    <font>
      <sz val="8"/>
      <color theme="3"/>
      <name val="Arial"/>
      <family val="2"/>
    </font>
    <font>
      <sz val="11"/>
      <color theme="3"/>
      <name val="Calibri"/>
      <family val="2"/>
      <scheme val="minor"/>
    </font>
    <font>
      <sz val="12"/>
      <color theme="3"/>
      <name val="Calibri"/>
      <family val="2"/>
      <scheme val="minor"/>
    </font>
    <font>
      <sz val="12"/>
      <color theme="3"/>
      <name val="Arial"/>
      <family val="2"/>
    </font>
    <font>
      <b/>
      <sz val="8"/>
      <color rgb="FFC00000"/>
      <name val="Calibri"/>
      <family val="2"/>
      <scheme val="minor"/>
    </font>
    <font>
      <sz val="7"/>
      <color theme="3"/>
      <name val="Arial"/>
      <family val="2"/>
    </font>
    <font>
      <b/>
      <sz val="9"/>
      <color rgb="FFC00000"/>
      <name val="Calibri"/>
      <family val="2"/>
      <scheme val="minor"/>
    </font>
    <font>
      <sz val="8"/>
      <color theme="3"/>
      <name val="Calibri"/>
      <family val="2"/>
      <scheme val="minor"/>
    </font>
    <font>
      <b/>
      <u/>
      <sz val="8"/>
      <color theme="3"/>
      <name val="Arial"/>
      <family val="2"/>
    </font>
    <font>
      <b/>
      <sz val="9"/>
      <color theme="3"/>
      <name val="Calibri"/>
      <family val="2"/>
      <scheme val="minor"/>
    </font>
    <font>
      <b/>
      <sz val="8"/>
      <color rgb="FF00B050"/>
      <name val="Arial"/>
      <family val="2"/>
    </font>
    <font>
      <sz val="8"/>
      <name val="Calibri"/>
      <family val="2"/>
      <scheme val="minor"/>
    </font>
    <font>
      <sz val="11"/>
      <color rgb="FF0070C0"/>
      <name val="Calibri"/>
      <family val="2"/>
      <scheme val="minor"/>
    </font>
    <font>
      <b/>
      <sz val="10"/>
      <name val="Calibri"/>
      <family val="2"/>
      <scheme val="minor"/>
    </font>
    <font>
      <sz val="8"/>
      <color rgb="FF002060"/>
      <name val="Calibri"/>
      <family val="2"/>
      <scheme val="minor"/>
    </font>
    <font>
      <sz val="11"/>
      <name val="Calibri"/>
      <family val="2"/>
      <scheme val="minor"/>
    </font>
    <font>
      <b/>
      <sz val="11"/>
      <color rgb="FF0070C0"/>
      <name val="Arial"/>
      <family val="2"/>
    </font>
    <font>
      <sz val="10"/>
      <color rgb="FF0070C0"/>
      <name val="Arial"/>
      <family val="2"/>
    </font>
    <font>
      <b/>
      <sz val="9"/>
      <color rgb="FF0070C0"/>
      <name val="Arial"/>
      <family val="2"/>
    </font>
    <font>
      <sz val="9"/>
      <color theme="1"/>
      <name val="Arial"/>
      <family val="2"/>
    </font>
    <font>
      <sz val="10"/>
      <color theme="1"/>
      <name val="Arial"/>
      <family val="2"/>
    </font>
    <font>
      <sz val="11"/>
      <color theme="1"/>
      <name val="Arial"/>
      <family val="2"/>
    </font>
    <font>
      <b/>
      <sz val="11"/>
      <color theme="1"/>
      <name val="Calibri"/>
      <family val="2"/>
      <scheme val="minor"/>
    </font>
    <font>
      <sz val="10"/>
      <color theme="3"/>
      <name val="Arial"/>
      <family val="2"/>
    </font>
    <font>
      <sz val="9"/>
      <color indexed="81"/>
      <name val="Tahoma"/>
      <charset val="1"/>
    </font>
    <font>
      <b/>
      <sz val="9"/>
      <color indexed="81"/>
      <name val="Tahoma"/>
      <charset val="1"/>
    </font>
    <font>
      <b/>
      <sz val="12"/>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indexed="9"/>
        <bgColor indexed="64"/>
      </patternFill>
    </fill>
  </fills>
  <borders count="50">
    <border>
      <left/>
      <right/>
      <top/>
      <bottom/>
      <diagonal/>
    </border>
    <border>
      <left style="hair">
        <color theme="1"/>
      </left>
      <right style="hair">
        <color theme="1"/>
      </right>
      <top style="thin">
        <color theme="1"/>
      </top>
      <bottom/>
      <diagonal/>
    </border>
    <border>
      <left style="hair">
        <color theme="1"/>
      </left>
      <right style="hair">
        <color theme="1"/>
      </right>
      <top style="thin">
        <color theme="1"/>
      </top>
      <bottom style="thin">
        <color theme="0"/>
      </bottom>
      <diagonal/>
    </border>
    <border>
      <left style="hair">
        <color theme="1"/>
      </left>
      <right style="hair">
        <color theme="1"/>
      </right>
      <top style="thin">
        <color theme="0"/>
      </top>
      <bottom style="thin">
        <color theme="1"/>
      </bottom>
      <diagonal/>
    </border>
    <border>
      <left style="hair">
        <color theme="1"/>
      </left>
      <right style="hair">
        <color theme="1"/>
      </right>
      <top/>
      <bottom/>
      <diagonal/>
    </border>
    <border>
      <left style="hair">
        <color theme="1"/>
      </left>
      <right style="hair">
        <color theme="1"/>
      </right>
      <top style="hair">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thin">
        <color theme="1"/>
      </left>
      <right/>
      <top style="thin">
        <color theme="1"/>
      </top>
      <bottom/>
      <diagonal/>
    </border>
    <border>
      <left style="hair">
        <color theme="1"/>
      </left>
      <right style="thin">
        <color theme="1"/>
      </right>
      <top style="thin">
        <color theme="1"/>
      </top>
      <bottom/>
      <diagonal/>
    </border>
    <border>
      <left style="thin">
        <color theme="1"/>
      </left>
      <right/>
      <top/>
      <bottom style="thin">
        <color theme="1"/>
      </bottom>
      <diagonal/>
    </border>
    <border>
      <left style="hair">
        <color theme="1"/>
      </left>
      <right style="thin">
        <color theme="1"/>
      </right>
      <top style="hair">
        <color theme="1"/>
      </top>
      <bottom style="thin">
        <color theme="1"/>
      </bottom>
      <diagonal/>
    </border>
    <border>
      <left style="thin">
        <color theme="1"/>
      </left>
      <right/>
      <top/>
      <bottom/>
      <diagonal/>
    </border>
    <border>
      <left style="hair">
        <color theme="1"/>
      </left>
      <right style="thin">
        <color theme="1"/>
      </right>
      <top style="hair">
        <color theme="1"/>
      </top>
      <bottom style="hair">
        <color theme="1"/>
      </bottom>
      <diagonal/>
    </border>
    <border>
      <left style="hair">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0"/>
      </left>
      <right/>
      <top style="thin">
        <color theme="1"/>
      </top>
      <bottom style="thin">
        <color theme="0"/>
      </bottom>
      <diagonal/>
    </border>
    <border>
      <left style="thin">
        <color theme="0"/>
      </left>
      <right/>
      <top style="thin">
        <color theme="0"/>
      </top>
      <bottom style="thin">
        <color theme="1"/>
      </bottom>
      <diagonal/>
    </border>
    <border>
      <left style="thin">
        <color theme="1"/>
      </left>
      <right style="thin">
        <color theme="0"/>
      </right>
      <top style="thin">
        <color theme="1"/>
      </top>
      <bottom style="thin">
        <color theme="0"/>
      </bottom>
      <diagonal/>
    </border>
    <border>
      <left style="thin">
        <color theme="1"/>
      </left>
      <right style="thin">
        <color theme="0"/>
      </right>
      <top style="thin">
        <color theme="0"/>
      </top>
      <bottom style="thin">
        <color theme="1"/>
      </bottom>
      <diagonal/>
    </border>
    <border>
      <left style="thin">
        <color theme="1"/>
      </left>
      <right/>
      <top style="hair">
        <color theme="1"/>
      </top>
      <bottom style="hair">
        <color theme="1"/>
      </bottom>
      <diagonal/>
    </border>
    <border>
      <left style="hair">
        <color auto="1"/>
      </left>
      <right style="hair">
        <color auto="1"/>
      </right>
      <top/>
      <bottom/>
      <diagonal/>
    </border>
    <border>
      <left style="hair">
        <color auto="1"/>
      </left>
      <right style="hair">
        <color auto="1"/>
      </right>
      <top style="thin">
        <color theme="1"/>
      </top>
      <bottom style="thin">
        <color theme="1"/>
      </bottom>
      <diagonal/>
    </border>
    <border>
      <left/>
      <right/>
      <top/>
      <bottom style="thin">
        <color auto="1"/>
      </bottom>
      <diagonal/>
    </border>
    <border>
      <left/>
      <right/>
      <top style="hair">
        <color auto="1"/>
      </top>
      <bottom style="hair">
        <color auto="1"/>
      </bottom>
      <diagonal/>
    </border>
    <border>
      <left style="thin">
        <color theme="1"/>
      </left>
      <right/>
      <top style="hair">
        <color theme="1"/>
      </top>
      <bottom style="thin">
        <color theme="1"/>
      </bottom>
      <diagonal/>
    </border>
    <border>
      <left style="hair">
        <color theme="1"/>
      </left>
      <right/>
      <top/>
      <bottom/>
      <diagonal/>
    </border>
    <border>
      <left/>
      <right/>
      <top/>
      <bottom style="hair">
        <color auto="1"/>
      </bottom>
      <diagonal/>
    </border>
    <border>
      <left/>
      <right style="hair">
        <color auto="1"/>
      </right>
      <top style="thin">
        <color theme="1"/>
      </top>
      <bottom style="thin">
        <color theme="1"/>
      </bottom>
      <diagonal/>
    </border>
    <border>
      <left/>
      <right style="hair">
        <color auto="1"/>
      </right>
      <top/>
      <bottom/>
      <diagonal/>
    </border>
    <border>
      <left/>
      <right/>
      <top/>
      <bottom style="thin">
        <color theme="1"/>
      </bottom>
      <diagonal/>
    </border>
    <border>
      <left/>
      <right/>
      <top style="thin">
        <color auto="1"/>
      </top>
      <bottom style="hair">
        <color auto="1"/>
      </bottom>
      <diagonal/>
    </border>
    <border>
      <left style="hair">
        <color auto="1"/>
      </left>
      <right style="thin">
        <color theme="1"/>
      </right>
      <top/>
      <bottom/>
      <diagonal/>
    </border>
    <border>
      <left/>
      <right/>
      <top style="hair">
        <color auto="1"/>
      </top>
      <bottom/>
      <diagonal/>
    </border>
    <border>
      <left style="hair">
        <color theme="1"/>
      </left>
      <right/>
      <top style="thin">
        <color theme="1"/>
      </top>
      <bottom/>
      <diagonal/>
    </border>
    <border>
      <left style="hair">
        <color theme="1"/>
      </left>
      <right/>
      <top style="hair">
        <color theme="1"/>
      </top>
      <bottom style="thin">
        <color theme="1"/>
      </bottom>
      <diagonal/>
    </border>
    <border>
      <left style="hair">
        <color theme="1"/>
      </left>
      <right/>
      <top style="hair">
        <color theme="1"/>
      </top>
      <bottom style="hair">
        <color theme="1"/>
      </bottom>
      <diagonal/>
    </border>
    <border>
      <left style="hair">
        <color theme="1"/>
      </left>
      <right/>
      <top style="hair">
        <color theme="1"/>
      </top>
      <bottom/>
      <diagonal/>
    </border>
    <border>
      <left style="hair">
        <color theme="1"/>
      </left>
      <right/>
      <top style="thin">
        <color theme="1"/>
      </top>
      <bottom style="thin">
        <color theme="1"/>
      </bottom>
      <diagonal/>
    </border>
    <border>
      <left style="thin">
        <color theme="1"/>
      </left>
      <right style="hair">
        <color theme="1"/>
      </right>
      <top style="hair">
        <color indexed="64"/>
      </top>
      <bottom/>
      <diagonal/>
    </border>
    <border>
      <left style="hair">
        <color theme="1"/>
      </left>
      <right style="hair">
        <color theme="1"/>
      </right>
      <top style="hair">
        <color indexed="64"/>
      </top>
      <bottom/>
      <diagonal/>
    </border>
    <border>
      <left style="hair">
        <color theme="1"/>
      </left>
      <right style="medium">
        <color indexed="64"/>
      </right>
      <top style="hair">
        <color indexed="64"/>
      </top>
      <bottom/>
      <diagonal/>
    </border>
    <border>
      <left style="thin">
        <color theme="1"/>
      </left>
      <right/>
      <top style="hair">
        <color theme="1"/>
      </top>
      <bottom style="hair">
        <color indexed="64"/>
      </bottom>
      <diagonal/>
    </border>
    <border>
      <left style="hair">
        <color theme="1"/>
      </left>
      <right style="hair">
        <color theme="1"/>
      </right>
      <top style="hair">
        <color theme="1"/>
      </top>
      <bottom style="hair">
        <color indexed="64"/>
      </bottom>
      <diagonal/>
    </border>
    <border>
      <left style="hair">
        <color theme="1"/>
      </left>
      <right style="medium">
        <color indexed="64"/>
      </right>
      <top style="hair">
        <color theme="1"/>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3" fillId="0" borderId="0"/>
    <xf numFmtId="9" fontId="11" fillId="0" borderId="0" applyFont="0" applyFill="0" applyBorder="0" applyAlignment="0" applyProtection="0"/>
    <xf numFmtId="44" fontId="11" fillId="0" borderId="0" applyFont="0" applyFill="0" applyBorder="0" applyAlignment="0" applyProtection="0"/>
  </cellStyleXfs>
  <cellXfs count="158">
    <xf numFmtId="0" fontId="0" fillId="0" borderId="0" xfId="0"/>
    <xf numFmtId="0" fontId="2" fillId="0" borderId="0" xfId="0" applyFont="1" applyProtection="1">
      <protection locked="0"/>
    </xf>
    <xf numFmtId="0" fontId="5" fillId="0" borderId="13" xfId="1" applyFont="1" applyBorder="1" applyAlignment="1" applyProtection="1">
      <alignment horizontal="center" vertical="center"/>
      <protection locked="0"/>
    </xf>
    <xf numFmtId="0" fontId="4" fillId="0" borderId="13" xfId="1" applyFont="1" applyBorder="1" applyAlignment="1" applyProtection="1">
      <alignment vertical="center"/>
      <protection locked="0"/>
    </xf>
    <xf numFmtId="0" fontId="5" fillId="0" borderId="13" xfId="1" applyFont="1" applyBorder="1" applyAlignment="1" applyProtection="1">
      <alignment horizontal="left" vertical="center"/>
      <protection locked="0"/>
    </xf>
    <xf numFmtId="0" fontId="5" fillId="0" borderId="16" xfId="1" applyFont="1" applyBorder="1" applyAlignment="1" applyProtection="1">
      <alignment vertical="center"/>
      <protection locked="0"/>
    </xf>
    <xf numFmtId="166" fontId="7" fillId="0" borderId="4" xfId="1" applyNumberFormat="1" applyFont="1" applyBorder="1" applyAlignment="1">
      <alignment vertical="center"/>
    </xf>
    <xf numFmtId="0" fontId="4" fillId="0" borderId="13" xfId="1" applyFont="1" applyBorder="1" applyAlignment="1">
      <alignment horizontal="left" vertical="center" indent="1"/>
    </xf>
    <xf numFmtId="0" fontId="4" fillId="0" borderId="0" xfId="0" applyFont="1" applyProtection="1">
      <protection locked="0"/>
    </xf>
    <xf numFmtId="0" fontId="4" fillId="0" borderId="28" xfId="0" applyFont="1" applyBorder="1" applyProtection="1">
      <protection locked="0"/>
    </xf>
    <xf numFmtId="0" fontId="4" fillId="0" borderId="25" xfId="0" applyFont="1" applyBorder="1" applyProtection="1">
      <protection locked="0"/>
    </xf>
    <xf numFmtId="166" fontId="12" fillId="0" borderId="4" xfId="1" applyNumberFormat="1" applyFont="1" applyBorder="1" applyAlignment="1">
      <alignment horizontal="center" vertical="center"/>
    </xf>
    <xf numFmtId="165" fontId="8" fillId="0" borderId="30" xfId="2" applyNumberFormat="1" applyFont="1" applyBorder="1" applyAlignment="1">
      <alignment horizontal="center" vertical="center"/>
    </xf>
    <xf numFmtId="165" fontId="9" fillId="0" borderId="30" xfId="2" applyNumberFormat="1" applyFont="1" applyBorder="1" applyAlignment="1">
      <alignment horizontal="center" vertical="center"/>
    </xf>
    <xf numFmtId="0" fontId="9" fillId="0" borderId="29" xfId="1" applyFont="1" applyBorder="1" applyAlignment="1">
      <alignment horizontal="center" vertical="center"/>
    </xf>
    <xf numFmtId="0" fontId="15" fillId="0" borderId="0" xfId="0" applyFont="1" applyProtection="1">
      <protection locked="0"/>
    </xf>
    <xf numFmtId="0" fontId="16" fillId="0" borderId="0" xfId="0" applyFont="1" applyProtection="1">
      <protection locked="0"/>
    </xf>
    <xf numFmtId="0" fontId="17" fillId="0" borderId="0" xfId="0" applyFont="1" applyProtection="1">
      <protection locked="0"/>
    </xf>
    <xf numFmtId="0" fontId="5" fillId="0" borderId="13" xfId="1" applyFont="1" applyBorder="1" applyAlignment="1">
      <alignment horizontal="right" vertical="center" wrapText="1" indent="1"/>
    </xf>
    <xf numFmtId="166" fontId="14" fillId="0" borderId="0" xfId="0" applyNumberFormat="1" applyFont="1" applyAlignment="1">
      <alignment vertical="center"/>
    </xf>
    <xf numFmtId="0" fontId="20" fillId="0" borderId="0" xfId="0" applyFont="1"/>
    <xf numFmtId="0" fontId="21" fillId="0" borderId="0" xfId="0" applyFont="1" applyProtection="1">
      <protection locked="0"/>
    </xf>
    <xf numFmtId="0" fontId="22" fillId="0" borderId="0" xfId="0" applyFont="1" applyProtection="1">
      <protection locked="0"/>
    </xf>
    <xf numFmtId="0" fontId="12" fillId="0" borderId="0" xfId="1" applyFont="1" applyAlignment="1">
      <alignment vertical="center"/>
    </xf>
    <xf numFmtId="166" fontId="12" fillId="0" borderId="0" xfId="1" applyNumberFormat="1" applyFont="1" applyAlignment="1">
      <alignment vertical="center"/>
    </xf>
    <xf numFmtId="0" fontId="6" fillId="0" borderId="0" xfId="1" applyFont="1" applyAlignment="1">
      <alignment horizontal="center" vertical="center"/>
    </xf>
    <xf numFmtId="0" fontId="0" fillId="0" borderId="0" xfId="0" applyAlignment="1">
      <alignment vertical="center"/>
    </xf>
    <xf numFmtId="167" fontId="14" fillId="0" borderId="0" xfId="3" applyNumberFormat="1" applyFont="1" applyAlignment="1">
      <alignment vertical="center"/>
    </xf>
    <xf numFmtId="0" fontId="23" fillId="0" borderId="24" xfId="0" applyFont="1" applyBorder="1" applyAlignment="1">
      <alignment horizontal="center" vertical="center"/>
    </xf>
    <xf numFmtId="0" fontId="23" fillId="0" borderId="24" xfId="0" applyFont="1" applyBorder="1" applyAlignment="1">
      <alignment horizontal="center"/>
    </xf>
    <xf numFmtId="166" fontId="14" fillId="0" borderId="0" xfId="0" applyNumberFormat="1" applyFont="1"/>
    <xf numFmtId="167" fontId="14" fillId="0" borderId="0" xfId="3" applyNumberFormat="1" applyFont="1"/>
    <xf numFmtId="0" fontId="24" fillId="0" borderId="0" xfId="1" applyFont="1" applyAlignment="1" applyProtection="1">
      <alignment vertical="center"/>
      <protection locked="0"/>
    </xf>
    <xf numFmtId="168" fontId="14" fillId="3" borderId="0" xfId="0" applyNumberFormat="1" applyFont="1" applyFill="1" applyAlignment="1">
      <alignment vertical="center"/>
    </xf>
    <xf numFmtId="167" fontId="0" fillId="0" borderId="0" xfId="0" applyNumberFormat="1" applyAlignment="1">
      <alignment vertical="center"/>
    </xf>
    <xf numFmtId="166" fontId="19" fillId="0" borderId="4" xfId="1" applyNumberFormat="1" applyFont="1" applyBorder="1" applyAlignment="1">
      <alignment vertical="center"/>
    </xf>
    <xf numFmtId="166" fontId="19" fillId="2" borderId="7" xfId="1" applyNumberFormat="1" applyFont="1" applyFill="1" applyBorder="1" applyAlignment="1">
      <alignment vertical="center"/>
    </xf>
    <xf numFmtId="166" fontId="19" fillId="2" borderId="8" xfId="1" applyNumberFormat="1" applyFont="1" applyFill="1" applyBorder="1" applyAlignment="1">
      <alignment vertical="center"/>
    </xf>
    <xf numFmtId="166" fontId="18" fillId="2" borderId="6" xfId="1" applyNumberFormat="1" applyFont="1" applyFill="1" applyBorder="1" applyAlignment="1">
      <alignment vertical="center"/>
    </xf>
    <xf numFmtId="166" fontId="18" fillId="2" borderId="15" xfId="1" applyNumberFormat="1" applyFont="1" applyFill="1" applyBorder="1" applyAlignment="1">
      <alignment vertical="center"/>
    </xf>
    <xf numFmtId="166" fontId="19" fillId="0" borderId="27" xfId="1" applyNumberFormat="1" applyFont="1" applyBorder="1" applyAlignment="1">
      <alignment vertical="center"/>
    </xf>
    <xf numFmtId="166" fontId="18" fillId="2" borderId="7" xfId="1" applyNumberFormat="1" applyFont="1" applyFill="1" applyBorder="1" applyAlignment="1">
      <alignment vertical="center"/>
    </xf>
    <xf numFmtId="166" fontId="18" fillId="2" borderId="14" xfId="1" applyNumberFormat="1" applyFont="1" applyFill="1" applyBorder="1" applyAlignment="1">
      <alignment vertical="center"/>
    </xf>
    <xf numFmtId="166" fontId="18" fillId="2" borderId="5" xfId="1" applyNumberFormat="1" applyFont="1" applyFill="1" applyBorder="1" applyAlignment="1">
      <alignment vertical="center"/>
    </xf>
    <xf numFmtId="0" fontId="26" fillId="0" borderId="0" xfId="0" applyFont="1" applyProtection="1">
      <protection locked="0"/>
    </xf>
    <xf numFmtId="0" fontId="19" fillId="0" borderId="0" xfId="0" applyFont="1" applyProtection="1">
      <protection locked="0"/>
    </xf>
    <xf numFmtId="167" fontId="19" fillId="0" borderId="25" xfId="3" applyNumberFormat="1" applyFont="1" applyBorder="1"/>
    <xf numFmtId="0" fontId="27" fillId="0" borderId="0" xfId="0" applyFont="1"/>
    <xf numFmtId="0" fontId="19" fillId="0" borderId="28" xfId="0" applyFont="1" applyBorder="1"/>
    <xf numFmtId="0" fontId="19" fillId="0" borderId="25" xfId="0" applyFont="1" applyBorder="1"/>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8" fillId="0" borderId="22" xfId="2" applyFont="1" applyBorder="1" applyAlignment="1">
      <alignment horizontal="center" vertical="center"/>
    </xf>
    <xf numFmtId="0" fontId="9" fillId="0" borderId="22" xfId="2" applyFont="1" applyBorder="1" applyAlignment="1">
      <alignment horizontal="center" vertical="center"/>
    </xf>
    <xf numFmtId="0" fontId="8" fillId="0" borderId="23" xfId="1" applyFont="1" applyBorder="1" applyAlignment="1">
      <alignment horizontal="center" vertical="center"/>
    </xf>
    <xf numFmtId="166" fontId="19" fillId="0" borderId="33" xfId="1" applyNumberFormat="1" applyFont="1" applyBorder="1" applyAlignment="1">
      <alignment vertical="center"/>
    </xf>
    <xf numFmtId="166" fontId="20" fillId="0" borderId="0" xfId="0" applyNumberFormat="1" applyFont="1"/>
    <xf numFmtId="0" fontId="28" fillId="0" borderId="0" xfId="0" applyFont="1"/>
    <xf numFmtId="0" fontId="5" fillId="0" borderId="13" xfId="1" applyFont="1" applyBorder="1" applyAlignment="1">
      <alignment horizontal="right" vertical="center" wrapText="1" indent="2"/>
    </xf>
    <xf numFmtId="4" fontId="19" fillId="0" borderId="28" xfId="0" applyNumberFormat="1" applyFont="1" applyBorder="1"/>
    <xf numFmtId="4" fontId="19" fillId="0" borderId="25" xfId="0" applyNumberFormat="1" applyFont="1" applyBorder="1"/>
    <xf numFmtId="0" fontId="5" fillId="0" borderId="13" xfId="1" applyFont="1" applyBorder="1" applyAlignment="1">
      <alignment horizontal="right" vertical="center" indent="1"/>
    </xf>
    <xf numFmtId="0" fontId="5" fillId="0" borderId="16" xfId="1" applyFont="1" applyBorder="1" applyAlignment="1">
      <alignment horizontal="right" vertical="center" indent="1"/>
    </xf>
    <xf numFmtId="167" fontId="14" fillId="0" borderId="0" xfId="3" applyNumberFormat="1" applyFont="1" applyAlignment="1">
      <alignment horizontal="right" vertical="center"/>
    </xf>
    <xf numFmtId="0" fontId="31" fillId="0" borderId="0" xfId="0" applyFont="1"/>
    <xf numFmtId="3" fontId="32" fillId="0" borderId="0" xfId="0" applyNumberFormat="1" applyFont="1" applyAlignment="1">
      <alignment horizontal="center" vertical="center"/>
    </xf>
    <xf numFmtId="0" fontId="29" fillId="0" borderId="0" xfId="0" applyFont="1" applyAlignment="1">
      <alignment horizontal="right"/>
    </xf>
    <xf numFmtId="0" fontId="29" fillId="0" borderId="0" xfId="0" applyFont="1"/>
    <xf numFmtId="4" fontId="29" fillId="0" borderId="0" xfId="0" applyNumberFormat="1" applyFont="1" applyAlignment="1">
      <alignment horizontal="right" vertical="center"/>
    </xf>
    <xf numFmtId="167" fontId="33" fillId="0" borderId="0" xfId="3" applyNumberFormat="1" applyFont="1" applyAlignment="1">
      <alignment vertical="center"/>
    </xf>
    <xf numFmtId="0" fontId="8" fillId="0" borderId="7" xfId="1" applyFont="1" applyBorder="1" applyAlignment="1">
      <alignment horizontal="center" vertical="center"/>
    </xf>
    <xf numFmtId="14" fontId="4" fillId="2" borderId="5" xfId="1" applyNumberFormat="1" applyFont="1" applyFill="1" applyBorder="1" applyAlignment="1">
      <alignment horizontal="center" vertical="center"/>
    </xf>
    <xf numFmtId="14" fontId="4" fillId="2" borderId="12" xfId="1" applyNumberFormat="1" applyFont="1" applyFill="1" applyBorder="1" applyAlignment="1">
      <alignment horizontal="center" vertical="center"/>
    </xf>
    <xf numFmtId="0" fontId="4" fillId="0" borderId="13" xfId="1" applyFont="1" applyBorder="1" applyAlignment="1" applyProtection="1">
      <alignment horizontal="left" vertical="center" indent="1"/>
      <protection locked="0"/>
    </xf>
    <xf numFmtId="0" fontId="5" fillId="0" borderId="21"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16" xfId="1" applyFont="1" applyBorder="1" applyAlignment="1" applyProtection="1">
      <alignment horizontal="left" vertical="center"/>
      <protection locked="0"/>
    </xf>
    <xf numFmtId="166" fontId="19" fillId="0" borderId="7" xfId="1" applyNumberFormat="1" applyFont="1" applyBorder="1" applyAlignment="1">
      <alignment vertical="center"/>
    </xf>
    <xf numFmtId="0" fontId="19" fillId="0" borderId="28" xfId="0" applyFont="1" applyBorder="1" applyAlignment="1">
      <alignment horizontal="left" indent="8"/>
    </xf>
    <xf numFmtId="0" fontId="19" fillId="0" borderId="25" xfId="0" applyFont="1" applyBorder="1" applyAlignment="1">
      <alignment horizontal="left" indent="8"/>
    </xf>
    <xf numFmtId="0" fontId="5" fillId="0" borderId="0" xfId="0" applyFont="1" applyAlignment="1" applyProtection="1">
      <alignment vertical="center"/>
      <protection locked="0"/>
    </xf>
    <xf numFmtId="164" fontId="13" fillId="0" borderId="0" xfId="1" applyNumberFormat="1" applyFont="1" applyAlignment="1">
      <alignment horizontal="right"/>
    </xf>
    <xf numFmtId="0" fontId="19" fillId="0" borderId="28" xfId="0" applyFont="1" applyBorder="1" applyAlignment="1">
      <alignment horizontal="left" vertical="center" indent="8"/>
    </xf>
    <xf numFmtId="0" fontId="19" fillId="0" borderId="25" xfId="0" applyFont="1" applyBorder="1" applyAlignment="1">
      <alignment horizontal="left" vertical="center" indent="8"/>
    </xf>
    <xf numFmtId="0" fontId="34" fillId="0" borderId="0" xfId="0" applyFont="1"/>
    <xf numFmtId="166" fontId="30" fillId="0" borderId="0" xfId="0" applyNumberFormat="1" applyFont="1" applyAlignment="1">
      <alignment vertical="center"/>
    </xf>
    <xf numFmtId="167" fontId="30" fillId="0" borderId="0" xfId="3" applyNumberFormat="1" applyFont="1" applyAlignment="1">
      <alignment vertical="center"/>
    </xf>
    <xf numFmtId="0" fontId="8" fillId="0" borderId="28" xfId="0" applyFont="1" applyBorder="1" applyAlignment="1">
      <alignment horizontal="left" vertical="center" indent="1"/>
    </xf>
    <xf numFmtId="0" fontId="8" fillId="0" borderId="28" xfId="0" applyFont="1" applyBorder="1" applyAlignment="1">
      <alignment horizontal="left" vertical="center"/>
    </xf>
    <xf numFmtId="4" fontId="8" fillId="0" borderId="28" xfId="0" applyNumberFormat="1" applyFont="1" applyBorder="1" applyAlignment="1">
      <alignment horizontal="right" vertical="center"/>
    </xf>
    <xf numFmtId="0" fontId="8" fillId="0" borderId="0" xfId="0" applyFont="1" applyAlignment="1">
      <alignment horizontal="right"/>
    </xf>
    <xf numFmtId="0" fontId="8" fillId="0" borderId="0" xfId="0" applyFont="1"/>
    <xf numFmtId="4" fontId="8" fillId="0" borderId="34" xfId="0" applyNumberFormat="1" applyFont="1" applyBorder="1" applyAlignment="1">
      <alignment horizontal="right" vertical="center"/>
    </xf>
    <xf numFmtId="0" fontId="35" fillId="0" borderId="0" xfId="0" applyFont="1" applyAlignment="1">
      <alignment vertical="center"/>
    </xf>
    <xf numFmtId="0" fontId="36" fillId="0" borderId="0" xfId="0" applyFont="1" applyProtection="1">
      <protection locked="0"/>
    </xf>
    <xf numFmtId="0" fontId="37" fillId="0" borderId="0" xfId="0" applyFont="1" applyAlignment="1" applyProtection="1">
      <alignment horizontal="right"/>
      <protection locked="0"/>
    </xf>
    <xf numFmtId="0" fontId="37" fillId="0" borderId="0" xfId="0" applyFont="1" applyAlignment="1">
      <alignment vertical="center"/>
    </xf>
    <xf numFmtId="164" fontId="4" fillId="2" borderId="10" xfId="1" applyNumberFormat="1" applyFont="1" applyFill="1" applyBorder="1" applyAlignment="1">
      <alignment horizontal="center" vertical="center"/>
    </xf>
    <xf numFmtId="14" fontId="4" fillId="2" borderId="36" xfId="1" applyNumberFormat="1" applyFont="1" applyFill="1" applyBorder="1" applyAlignment="1">
      <alignment horizontal="center" vertical="center"/>
    </xf>
    <xf numFmtId="166" fontId="12" fillId="0" borderId="27" xfId="1" applyNumberFormat="1" applyFont="1" applyBorder="1" applyAlignment="1">
      <alignment horizontal="center" vertical="center"/>
    </xf>
    <xf numFmtId="166" fontId="7" fillId="0" borderId="27" xfId="1" applyNumberFormat="1" applyFont="1" applyBorder="1" applyAlignment="1">
      <alignment vertical="center"/>
    </xf>
    <xf numFmtId="166" fontId="19" fillId="2" borderId="37" xfId="1" applyNumberFormat="1" applyFont="1" applyFill="1" applyBorder="1" applyAlignment="1">
      <alignment vertical="center"/>
    </xf>
    <xf numFmtId="166" fontId="19" fillId="2" borderId="38" xfId="1" applyNumberFormat="1" applyFont="1" applyFill="1" applyBorder="1" applyAlignment="1">
      <alignment vertical="center"/>
    </xf>
    <xf numFmtId="166" fontId="18" fillId="2" borderId="39" xfId="1" applyNumberFormat="1" applyFont="1" applyFill="1" applyBorder="1" applyAlignment="1">
      <alignment vertical="center"/>
    </xf>
    <xf numFmtId="166" fontId="19" fillId="0" borderId="37" xfId="1" applyNumberFormat="1" applyFont="1" applyBorder="1" applyAlignment="1">
      <alignment vertical="center"/>
    </xf>
    <xf numFmtId="166" fontId="18" fillId="2" borderId="37" xfId="1" applyNumberFormat="1" applyFont="1" applyFill="1" applyBorder="1" applyAlignment="1">
      <alignment vertical="center"/>
    </xf>
    <xf numFmtId="166" fontId="18" fillId="2" borderId="36" xfId="1" applyNumberFormat="1" applyFont="1" applyFill="1" applyBorder="1" applyAlignment="1">
      <alignment vertical="center"/>
    </xf>
    <xf numFmtId="0" fontId="38" fillId="0" borderId="13" xfId="1" applyFont="1" applyBorder="1" applyAlignment="1" applyProtection="1">
      <alignment horizontal="left" vertical="center" indent="1"/>
      <protection locked="0"/>
    </xf>
    <xf numFmtId="0" fontId="39" fillId="0" borderId="13" xfId="1" applyFont="1" applyBorder="1" applyAlignment="1" applyProtection="1">
      <alignment horizontal="left" vertical="center" indent="1"/>
      <protection locked="0"/>
    </xf>
    <xf numFmtId="0" fontId="40" fillId="0" borderId="13" xfId="1" applyFont="1" applyBorder="1" applyAlignment="1" applyProtection="1">
      <alignment horizontal="left" vertical="center" indent="1"/>
      <protection locked="0"/>
    </xf>
    <xf numFmtId="0" fontId="2" fillId="0" borderId="28" xfId="0" applyFont="1" applyBorder="1" applyProtection="1">
      <protection locked="0"/>
    </xf>
    <xf numFmtId="0" fontId="5" fillId="0" borderId="40" xfId="1" applyFont="1" applyBorder="1" applyAlignment="1" applyProtection="1">
      <alignment vertical="center"/>
      <protection locked="0"/>
    </xf>
    <xf numFmtId="0" fontId="8" fillId="0" borderId="41" xfId="1" applyFont="1" applyBorder="1" applyAlignment="1">
      <alignment horizontal="center" vertical="center"/>
    </xf>
    <xf numFmtId="166" fontId="19" fillId="0" borderId="41" xfId="1" applyNumberFormat="1" applyFont="1" applyBorder="1" applyAlignment="1">
      <alignment vertical="center"/>
    </xf>
    <xf numFmtId="166" fontId="19" fillId="0" borderId="42" xfId="1" applyNumberFormat="1" applyFont="1" applyBorder="1" applyAlignment="1">
      <alignment vertical="center"/>
    </xf>
    <xf numFmtId="0" fontId="5" fillId="0" borderId="43" xfId="1" applyFont="1" applyBorder="1" applyAlignment="1" applyProtection="1">
      <alignment horizontal="center" vertical="center"/>
      <protection locked="0"/>
    </xf>
    <xf numFmtId="0" fontId="8" fillId="0" borderId="44" xfId="1" applyFont="1" applyBorder="1" applyAlignment="1">
      <alignment horizontal="center" vertical="center"/>
    </xf>
    <xf numFmtId="166" fontId="18" fillId="2" borderId="44" xfId="1" applyNumberFormat="1" applyFont="1" applyFill="1" applyBorder="1" applyAlignment="1">
      <alignment vertical="center"/>
    </xf>
    <xf numFmtId="166" fontId="18" fillId="2" borderId="45" xfId="1" applyNumberFormat="1" applyFont="1" applyFill="1" applyBorder="1" applyAlignment="1">
      <alignment vertical="center"/>
    </xf>
    <xf numFmtId="0" fontId="39" fillId="0" borderId="13" xfId="1" applyFont="1" applyBorder="1" applyAlignment="1">
      <alignment horizontal="left" vertical="center" indent="1"/>
    </xf>
    <xf numFmtId="44" fontId="15" fillId="0" borderId="0" xfId="4" applyFont="1" applyProtection="1">
      <protection locked="0"/>
    </xf>
    <xf numFmtId="44" fontId="17" fillId="0" borderId="0" xfId="4" applyFont="1" applyProtection="1">
      <protection locked="0"/>
    </xf>
    <xf numFmtId="4" fontId="2" fillId="0" borderId="0" xfId="0" applyNumberFormat="1" applyFont="1" applyProtection="1">
      <protection locked="0"/>
    </xf>
    <xf numFmtId="4" fontId="0" fillId="0" borderId="0" xfId="0" applyNumberFormat="1"/>
    <xf numFmtId="4" fontId="17" fillId="0" borderId="0" xfId="0" applyNumberFormat="1" applyFont="1" applyProtection="1">
      <protection locked="0"/>
    </xf>
    <xf numFmtId="44" fontId="2" fillId="0" borderId="0" xfId="0" applyNumberFormat="1" applyFont="1" applyProtection="1">
      <protection locked="0"/>
    </xf>
    <xf numFmtId="0" fontId="17" fillId="0" borderId="0" xfId="0" applyFont="1"/>
    <xf numFmtId="4" fontId="17" fillId="0" borderId="0" xfId="0" applyNumberFormat="1" applyFont="1"/>
    <xf numFmtId="44" fontId="42" fillId="0" borderId="46" xfId="4" applyFont="1" applyBorder="1" applyAlignment="1">
      <alignment vertical="center"/>
    </xf>
    <xf numFmtId="44" fontId="0" fillId="0" borderId="46" xfId="4" applyFont="1" applyBorder="1"/>
    <xf numFmtId="9" fontId="0" fillId="0" borderId="0" xfId="3" applyFont="1"/>
    <xf numFmtId="44" fontId="0" fillId="0" borderId="0" xfId="4" applyFont="1"/>
    <xf numFmtId="9" fontId="17" fillId="0" borderId="0" xfId="3" applyFont="1" applyProtection="1">
      <protection locked="0"/>
    </xf>
    <xf numFmtId="0" fontId="41" fillId="0" borderId="0" xfId="0" applyFont="1"/>
    <xf numFmtId="0" fontId="45" fillId="0" borderId="0" xfId="0" applyFont="1" applyProtection="1">
      <protection locked="0"/>
    </xf>
    <xf numFmtId="0" fontId="23" fillId="0" borderId="32" xfId="0" applyFont="1" applyBorder="1" applyAlignment="1">
      <alignment horizontal="center"/>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164" fontId="4" fillId="2" borderId="1" xfId="1" applyNumberFormat="1" applyFont="1" applyFill="1" applyBorder="1" applyAlignment="1">
      <alignment horizontal="center" vertical="center"/>
    </xf>
    <xf numFmtId="164" fontId="4" fillId="2" borderId="35"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10" fillId="0" borderId="0" xfId="0" applyFont="1" applyAlignment="1" applyProtection="1">
      <alignment horizontal="center"/>
      <protection locked="0"/>
    </xf>
    <xf numFmtId="164" fontId="13" fillId="0" borderId="31" xfId="1" applyNumberFormat="1" applyFont="1" applyBorder="1" applyAlignment="1">
      <alignment horizontal="right"/>
    </xf>
    <xf numFmtId="0" fontId="41" fillId="0" borderId="47" xfId="0" applyFont="1" applyBorder="1" applyAlignment="1">
      <alignment horizontal="center"/>
    </xf>
    <xf numFmtId="0" fontId="41" fillId="0" borderId="49" xfId="0" applyFont="1" applyBorder="1" applyAlignment="1">
      <alignment horizontal="center"/>
    </xf>
    <xf numFmtId="0" fontId="41" fillId="0" borderId="48" xfId="0" applyFont="1" applyBorder="1" applyAlignment="1">
      <alignment horizontal="center"/>
    </xf>
    <xf numFmtId="0" fontId="0" fillId="0" borderId="47" xfId="0" applyBorder="1" applyAlignment="1">
      <alignment horizontal="center"/>
    </xf>
    <xf numFmtId="0" fontId="0" fillId="0" borderId="49" xfId="0" applyBorder="1" applyAlignment="1">
      <alignment horizontal="center"/>
    </xf>
    <xf numFmtId="0" fontId="0" fillId="0" borderId="48" xfId="0" applyBorder="1" applyAlignment="1">
      <alignment horizontal="center"/>
    </xf>
    <xf numFmtId="0" fontId="10" fillId="0" borderId="0" xfId="0" applyFont="1" applyAlignment="1" applyProtection="1">
      <alignment horizontal="center" vertical="center"/>
      <protection locked="0"/>
    </xf>
    <xf numFmtId="0" fontId="25" fillId="0" borderId="32" xfId="0" applyFont="1" applyBorder="1" applyAlignment="1">
      <alignment horizontal="center" vertical="center"/>
    </xf>
    <xf numFmtId="0" fontId="4" fillId="2" borderId="19"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17" fillId="2" borderId="18" xfId="1" applyFont="1" applyFill="1" applyBorder="1" applyAlignment="1">
      <alignment horizontal="center" vertical="center" wrapText="1"/>
    </xf>
  </cellXfs>
  <cellStyles count="5">
    <cellStyle name="Moeda" xfId="4" builtinId="4"/>
    <cellStyle name="Normal" xfId="0" builtinId="0"/>
    <cellStyle name="Normal 2" xfId="1" xr:uid="{00000000-0005-0000-0000-000001000000}"/>
    <cellStyle name="Normal 3 2" xfId="2" xr:uid="{00000000-0005-0000-0000-000002000000}"/>
    <cellStyle name="Percentagem"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pt-PT" sz="1600" b="1"/>
              <a:t>Distribuição</a:t>
            </a:r>
            <a:r>
              <a:rPr lang="pt-PT" sz="1600" b="1" baseline="0"/>
              <a:t> de Rendimentos por Natureza</a:t>
            </a:r>
            <a:endParaRPr lang="pt-PT" sz="1600" b="1"/>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barChart>
        <c:barDir val="bar"/>
        <c:grouping val="clustered"/>
        <c:varyColors val="0"/>
        <c:ser>
          <c:idx val="2"/>
          <c:order val="2"/>
          <c:spPr>
            <a:solidFill>
              <a:schemeClr val="accent2">
                <a:shade val="65000"/>
              </a:schemeClr>
            </a:solidFill>
            <a:ln>
              <a:noFill/>
            </a:ln>
            <a:effectLst/>
          </c:spPr>
          <c:invertIfNegative val="0"/>
          <c:cat>
            <c:strRef>
              <c:f>'D. Resultados'!$K$16:$K$18</c:f>
              <c:strCache>
                <c:ptCount val="3"/>
                <c:pt idx="0">
                  <c:v>Vendas e serviços prestados</c:v>
                </c:pt>
                <c:pt idx="1">
                  <c:v>Subsídios e Doações</c:v>
                </c:pt>
                <c:pt idx="2">
                  <c:v>Rendimentos de Capitais</c:v>
                </c:pt>
              </c:strCache>
            </c:strRef>
          </c:cat>
          <c:val>
            <c:numRef>
              <c:f>'D. Resultados'!$N$16:$N$18</c:f>
              <c:numCache>
                <c:formatCode>_("€"* #,##0.00_);_("€"* \(#,##0.00\);_("€"* "-"??_);_(@_)</c:formatCode>
                <c:ptCount val="3"/>
                <c:pt idx="0">
                  <c:v>31085.27</c:v>
                </c:pt>
                <c:pt idx="1">
                  <c:v>17517.23</c:v>
                </c:pt>
                <c:pt idx="2">
                  <c:v>564.30999999999995</c:v>
                </c:pt>
              </c:numCache>
            </c:numRef>
          </c:val>
          <c:extLst>
            <c:ext xmlns:c16="http://schemas.microsoft.com/office/drawing/2014/chart" uri="{C3380CC4-5D6E-409C-BE32-E72D297353CC}">
              <c16:uniqueId val="{00000002-7595-462B-8EA7-344C6131FFF0}"/>
            </c:ext>
          </c:extLst>
        </c:ser>
        <c:dLbls>
          <c:showLegendKey val="0"/>
          <c:showVal val="0"/>
          <c:showCatName val="0"/>
          <c:showSerName val="0"/>
          <c:showPercent val="0"/>
          <c:showBubbleSize val="0"/>
        </c:dLbls>
        <c:gapWidth val="182"/>
        <c:axId val="517434152"/>
        <c:axId val="517435136"/>
        <c:extLst>
          <c:ext xmlns:c15="http://schemas.microsoft.com/office/drawing/2012/chart" uri="{02D57815-91ED-43cb-92C2-25804820EDAC}">
            <c15:filteredBarSeries>
              <c15:ser>
                <c:idx val="0"/>
                <c:order val="0"/>
                <c:spPr>
                  <a:solidFill>
                    <a:schemeClr val="accent2">
                      <a:tint val="65000"/>
                    </a:schemeClr>
                  </a:solidFill>
                  <a:ln>
                    <a:noFill/>
                  </a:ln>
                  <a:effectLst/>
                </c:spPr>
                <c:invertIfNegative val="0"/>
                <c:cat>
                  <c:strRef>
                    <c:extLst>
                      <c:ext uri="{02D57815-91ED-43cb-92C2-25804820EDAC}">
                        <c15:formulaRef>
                          <c15:sqref>'D. Resultados'!$K$16:$K$18</c15:sqref>
                        </c15:formulaRef>
                      </c:ext>
                    </c:extLst>
                    <c:strCache>
                      <c:ptCount val="3"/>
                      <c:pt idx="0">
                        <c:v>Vendas e serviços prestados</c:v>
                      </c:pt>
                      <c:pt idx="1">
                        <c:v>Subsídios e Doações</c:v>
                      </c:pt>
                      <c:pt idx="2">
                        <c:v>Rendimentos de Capitais</c:v>
                      </c:pt>
                    </c:strCache>
                  </c:strRef>
                </c:cat>
                <c:val>
                  <c:numRef>
                    <c:extLst>
                      <c:ext uri="{02D57815-91ED-43cb-92C2-25804820EDAC}">
                        <c15:formulaRef>
                          <c15:sqref>'D. Resultados'!$L$16:$L$18</c15:sqref>
                        </c15:formulaRef>
                      </c:ext>
                    </c:extLst>
                    <c:numCache>
                      <c:formatCode>General</c:formatCode>
                      <c:ptCount val="3"/>
                    </c:numCache>
                  </c:numRef>
                </c:val>
                <c:extLst>
                  <c:ext xmlns:c16="http://schemas.microsoft.com/office/drawing/2014/chart" uri="{C3380CC4-5D6E-409C-BE32-E72D297353CC}">
                    <c16:uniqueId val="{00000000-7595-462B-8EA7-344C6131FFF0}"/>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 Resultados'!$K$16:$K$18</c15:sqref>
                        </c15:formulaRef>
                      </c:ext>
                    </c:extLst>
                    <c:strCache>
                      <c:ptCount val="3"/>
                      <c:pt idx="0">
                        <c:v>Vendas e serviços prestados</c:v>
                      </c:pt>
                      <c:pt idx="1">
                        <c:v>Subsídios e Doações</c:v>
                      </c:pt>
                      <c:pt idx="2">
                        <c:v>Rendimentos de Capitais</c:v>
                      </c:pt>
                    </c:strCache>
                  </c:strRef>
                </c:cat>
                <c:val>
                  <c:numRef>
                    <c:extLst xmlns:c15="http://schemas.microsoft.com/office/drawing/2012/chart">
                      <c:ext xmlns:c15="http://schemas.microsoft.com/office/drawing/2012/chart" uri="{02D57815-91ED-43cb-92C2-25804820EDAC}">
                        <c15:formulaRef>
                          <c15:sqref>'D. Resultados'!$M$16:$M$18</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7595-462B-8EA7-344C6131FFF0}"/>
                  </c:ext>
                </c:extLst>
              </c15:ser>
            </c15:filteredBarSeries>
          </c:ext>
        </c:extLst>
      </c:barChart>
      <c:catAx>
        <c:axId val="517434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517435136"/>
        <c:crosses val="autoZero"/>
        <c:auto val="1"/>
        <c:lblAlgn val="ctr"/>
        <c:lblOffset val="100"/>
        <c:noMultiLvlLbl val="0"/>
      </c:catAx>
      <c:valAx>
        <c:axId val="517435136"/>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517434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pt-PT" sz="1800" b="1"/>
              <a:t>Distribuição</a:t>
            </a:r>
            <a:r>
              <a:rPr lang="pt-PT" sz="1800" b="1" baseline="0"/>
              <a:t> de gastos por natureza</a:t>
            </a:r>
            <a:endParaRPr lang="pt-PT"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barChart>
        <c:barDir val="bar"/>
        <c:grouping val="clustered"/>
        <c:varyColors val="0"/>
        <c:ser>
          <c:idx val="2"/>
          <c:order val="2"/>
          <c:spPr>
            <a:solidFill>
              <a:schemeClr val="accent1">
                <a:tint val="65000"/>
              </a:schemeClr>
            </a:solidFill>
            <a:ln>
              <a:noFill/>
            </a:ln>
            <a:effectLst/>
          </c:spPr>
          <c:invertIfNegative val="0"/>
          <c:cat>
            <c:strRef>
              <c:f>'D. Resultados'!$K$35:$K$39</c:f>
              <c:strCache>
                <c:ptCount val="5"/>
                <c:pt idx="0">
                  <c:v>Variação de Inventários</c:v>
                </c:pt>
                <c:pt idx="1">
                  <c:v>CMV</c:v>
                </c:pt>
                <c:pt idx="2">
                  <c:v>FSE</c:v>
                </c:pt>
                <c:pt idx="3">
                  <c:v>Depreciações</c:v>
                </c:pt>
                <c:pt idx="4">
                  <c:v>Outros Gastos</c:v>
                </c:pt>
              </c:strCache>
            </c:strRef>
          </c:cat>
          <c:val>
            <c:numRef>
              <c:f>'D. Resultados'!$N$35:$N$39</c:f>
              <c:numCache>
                <c:formatCode>_("€"* #,##0.00_);_("€"* \(#,##0.00\);_("€"* "-"??_);_(@_)</c:formatCode>
                <c:ptCount val="5"/>
                <c:pt idx="0">
                  <c:v>179</c:v>
                </c:pt>
                <c:pt idx="1">
                  <c:v>25137.23</c:v>
                </c:pt>
                <c:pt idx="2">
                  <c:v>15541.8</c:v>
                </c:pt>
                <c:pt idx="3">
                  <c:v>1256.77</c:v>
                </c:pt>
                <c:pt idx="4">
                  <c:v>2616.73</c:v>
                </c:pt>
              </c:numCache>
            </c:numRef>
          </c:val>
          <c:extLst>
            <c:ext xmlns:c16="http://schemas.microsoft.com/office/drawing/2014/chart" uri="{C3380CC4-5D6E-409C-BE32-E72D297353CC}">
              <c16:uniqueId val="{00000002-41CB-417B-B742-4D089775F387}"/>
            </c:ext>
          </c:extLst>
        </c:ser>
        <c:dLbls>
          <c:showLegendKey val="0"/>
          <c:showVal val="0"/>
          <c:showCatName val="0"/>
          <c:showSerName val="0"/>
          <c:showPercent val="0"/>
          <c:showBubbleSize val="0"/>
        </c:dLbls>
        <c:gapWidth val="182"/>
        <c:axId val="512563680"/>
        <c:axId val="568281328"/>
        <c:extLst>
          <c:ext xmlns:c15="http://schemas.microsoft.com/office/drawing/2012/chart" uri="{02D57815-91ED-43cb-92C2-25804820EDAC}">
            <c15:filteredBarSeries>
              <c15:ser>
                <c:idx val="0"/>
                <c:order val="0"/>
                <c:spPr>
                  <a:solidFill>
                    <a:schemeClr val="accent1">
                      <a:shade val="65000"/>
                    </a:schemeClr>
                  </a:solidFill>
                  <a:ln>
                    <a:noFill/>
                  </a:ln>
                  <a:effectLst/>
                </c:spPr>
                <c:invertIfNegative val="0"/>
                <c:cat>
                  <c:strRef>
                    <c:extLst>
                      <c:ext uri="{02D57815-91ED-43cb-92C2-25804820EDAC}">
                        <c15:formulaRef>
                          <c15:sqref>'D. Resultados'!$K$35:$K$39</c15:sqref>
                        </c15:formulaRef>
                      </c:ext>
                    </c:extLst>
                    <c:strCache>
                      <c:ptCount val="5"/>
                      <c:pt idx="0">
                        <c:v>Variação de Inventários</c:v>
                      </c:pt>
                      <c:pt idx="1">
                        <c:v>CMV</c:v>
                      </c:pt>
                      <c:pt idx="2">
                        <c:v>FSE</c:v>
                      </c:pt>
                      <c:pt idx="3">
                        <c:v>Depreciações</c:v>
                      </c:pt>
                      <c:pt idx="4">
                        <c:v>Outros Gastos</c:v>
                      </c:pt>
                    </c:strCache>
                  </c:strRef>
                </c:cat>
                <c:val>
                  <c:numRef>
                    <c:extLst>
                      <c:ext uri="{02D57815-91ED-43cb-92C2-25804820EDAC}">
                        <c15:formulaRef>
                          <c15:sqref>'D. Resultados'!$L$35:$L$39</c15:sqref>
                        </c15:formulaRef>
                      </c:ext>
                    </c:extLst>
                    <c:numCache>
                      <c:formatCode>General</c:formatCode>
                      <c:ptCount val="5"/>
                    </c:numCache>
                  </c:numRef>
                </c:val>
                <c:extLst>
                  <c:ext xmlns:c16="http://schemas.microsoft.com/office/drawing/2014/chart" uri="{C3380CC4-5D6E-409C-BE32-E72D297353CC}">
                    <c16:uniqueId val="{00000000-41CB-417B-B742-4D089775F387}"/>
                  </c:ext>
                </c:extLst>
              </c15:ser>
            </c15:filteredBarSeries>
            <c15:filteredBarSeries>
              <c15:ser>
                <c:idx val="1"/>
                <c:order val="1"/>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'D. Resultados'!$K$35:$K$39</c15:sqref>
                        </c15:formulaRef>
                      </c:ext>
                    </c:extLst>
                    <c:strCache>
                      <c:ptCount val="5"/>
                      <c:pt idx="0">
                        <c:v>Variação de Inventários</c:v>
                      </c:pt>
                      <c:pt idx="1">
                        <c:v>CMV</c:v>
                      </c:pt>
                      <c:pt idx="2">
                        <c:v>FSE</c:v>
                      </c:pt>
                      <c:pt idx="3">
                        <c:v>Depreciações</c:v>
                      </c:pt>
                      <c:pt idx="4">
                        <c:v>Outros Gastos</c:v>
                      </c:pt>
                    </c:strCache>
                  </c:strRef>
                </c:cat>
                <c:val>
                  <c:numRef>
                    <c:extLst xmlns:c15="http://schemas.microsoft.com/office/drawing/2012/chart">
                      <c:ext xmlns:c15="http://schemas.microsoft.com/office/drawing/2012/chart" uri="{02D57815-91ED-43cb-92C2-25804820EDAC}">
                        <c15:formulaRef>
                          <c15:sqref>'D. Resultados'!$M$35:$M$39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41CB-417B-B742-4D089775F387}"/>
                  </c:ext>
                </c:extLst>
              </c15:ser>
            </c15:filteredBarSeries>
          </c:ext>
        </c:extLst>
      </c:barChart>
      <c:catAx>
        <c:axId val="512563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568281328"/>
        <c:crosses val="autoZero"/>
        <c:auto val="1"/>
        <c:lblAlgn val="ctr"/>
        <c:lblOffset val="100"/>
        <c:noMultiLvlLbl val="0"/>
      </c:catAx>
      <c:valAx>
        <c:axId val="568281328"/>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512563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363681</xdr:colOff>
      <xdr:row>14</xdr:row>
      <xdr:rowOff>13854</xdr:rowOff>
    </xdr:from>
    <xdr:to>
      <xdr:col>18</xdr:col>
      <xdr:colOff>498763</xdr:colOff>
      <xdr:row>31</xdr:row>
      <xdr:rowOff>13855</xdr:rowOff>
    </xdr:to>
    <xdr:graphicFrame macro="">
      <xdr:nvGraphicFramePr>
        <xdr:cNvPr id="2" name="Gráfico 1">
          <a:extLst>
            <a:ext uri="{FF2B5EF4-FFF2-40B4-BE49-F238E27FC236}">
              <a16:creationId xmlns:a16="http://schemas.microsoft.com/office/drawing/2014/main" id="{A83C3E80-A94A-460D-8561-295E6913CD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342899</xdr:colOff>
      <xdr:row>31</xdr:row>
      <xdr:rowOff>62345</xdr:rowOff>
    </xdr:from>
    <xdr:to>
      <xdr:col>18</xdr:col>
      <xdr:colOff>498763</xdr:colOff>
      <xdr:row>47</xdr:row>
      <xdr:rowOff>145472</xdr:rowOff>
    </xdr:to>
    <xdr:graphicFrame macro="">
      <xdr:nvGraphicFramePr>
        <xdr:cNvPr id="3" name="Gráfico 2">
          <a:extLst>
            <a:ext uri="{FF2B5EF4-FFF2-40B4-BE49-F238E27FC236}">
              <a16:creationId xmlns:a16="http://schemas.microsoft.com/office/drawing/2014/main" id="{AA8D8B6C-C6B3-4E37-AC6D-44B13DDA29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4"/>
  <sheetViews>
    <sheetView showGridLines="0" tabSelected="1" topLeftCell="A3" zoomScale="110" zoomScaleNormal="110" workbookViewId="0">
      <selection activeCell="E23" sqref="E23"/>
    </sheetView>
  </sheetViews>
  <sheetFormatPr defaultColWidth="9.109375" defaultRowHeight="15" customHeight="1" x14ac:dyDescent="0.3"/>
  <cols>
    <col min="1" max="1" width="10.6640625" style="1" customWidth="1"/>
    <col min="2" max="2" width="41.6640625" style="1" customWidth="1"/>
    <col min="3" max="3" width="5" style="1" bestFit="1" customWidth="1"/>
    <col min="4" max="5" width="12.6640625" style="1" customWidth="1"/>
    <col min="6" max="6" width="9.44140625" style="17" customWidth="1"/>
    <col min="7" max="8" width="9.44140625" style="1" hidden="1" customWidth="1"/>
    <col min="9" max="9" width="9.44140625" style="1" customWidth="1"/>
    <col min="10" max="10" width="12.109375" style="1" customWidth="1"/>
    <col min="11" max="16384" width="9.109375" style="1"/>
  </cols>
  <sheetData>
    <row r="1" spans="2:10" ht="18" customHeight="1" x14ac:dyDescent="0.3">
      <c r="B1" s="95" t="s">
        <v>64</v>
      </c>
      <c r="C1" s="96"/>
      <c r="D1" s="96"/>
      <c r="E1" s="97" t="s">
        <v>65</v>
      </c>
      <c r="F1" s="15"/>
    </row>
    <row r="2" spans="2:10" ht="18" customHeight="1" x14ac:dyDescent="0.3">
      <c r="B2" s="144" t="s">
        <v>75</v>
      </c>
      <c r="C2" s="144"/>
      <c r="D2" s="144"/>
      <c r="E2" s="144"/>
      <c r="F2" s="16"/>
    </row>
    <row r="3" spans="2:10" ht="18" customHeight="1" x14ac:dyDescent="0.3">
      <c r="B3" s="82" t="s">
        <v>74</v>
      </c>
      <c r="C3" s="22"/>
      <c r="D3" s="145" t="s">
        <v>26</v>
      </c>
      <c r="E3" s="145"/>
      <c r="F3" s="15"/>
    </row>
    <row r="4" spans="2:10" ht="15" customHeight="1" x14ac:dyDescent="0.3">
      <c r="B4" s="138" t="s">
        <v>17</v>
      </c>
      <c r="C4" s="142" t="s">
        <v>18</v>
      </c>
      <c r="D4" s="140" t="s">
        <v>52</v>
      </c>
      <c r="E4" s="141"/>
      <c r="F4" s="15"/>
      <c r="G4" s="137" t="s">
        <v>51</v>
      </c>
      <c r="H4" s="137"/>
    </row>
    <row r="5" spans="2:10" ht="15" customHeight="1" x14ac:dyDescent="0.3">
      <c r="B5" s="139"/>
      <c r="C5" s="143"/>
      <c r="D5" s="73">
        <v>45657</v>
      </c>
      <c r="E5" s="100">
        <v>46022</v>
      </c>
      <c r="F5" s="15"/>
      <c r="G5" s="29" t="s">
        <v>40</v>
      </c>
      <c r="H5" s="29" t="s">
        <v>41</v>
      </c>
    </row>
    <row r="6" spans="2:10" ht="15" customHeight="1" x14ac:dyDescent="0.3">
      <c r="B6" s="2" t="s">
        <v>44</v>
      </c>
      <c r="C6" s="50"/>
      <c r="D6" s="11"/>
      <c r="E6" s="101"/>
      <c r="F6" s="122"/>
      <c r="G6" s="17"/>
      <c r="H6" s="17"/>
      <c r="I6" s="136" t="s">
        <v>106</v>
      </c>
    </row>
    <row r="7" spans="2:10" ht="21.6" customHeight="1" x14ac:dyDescent="0.3">
      <c r="B7" s="4" t="s">
        <v>53</v>
      </c>
      <c r="C7" s="50"/>
      <c r="D7" s="6"/>
      <c r="E7" s="102"/>
      <c r="F7" s="122"/>
      <c r="G7" s="17"/>
      <c r="H7" s="17"/>
      <c r="I7" s="17" t="s">
        <v>80</v>
      </c>
    </row>
    <row r="8" spans="2:10" ht="15" customHeight="1" x14ac:dyDescent="0.3">
      <c r="B8" s="110" t="s">
        <v>43</v>
      </c>
      <c r="C8" s="50">
        <v>1</v>
      </c>
      <c r="D8" s="40">
        <v>9745.58</v>
      </c>
      <c r="E8" s="40">
        <f>E9+E10</f>
        <v>7265.49</v>
      </c>
      <c r="F8" s="123"/>
      <c r="G8" s="30">
        <f t="shared" ref="G8:G25" si="0">+D8-E8</f>
        <v>2480.09</v>
      </c>
      <c r="H8" s="31">
        <f t="shared" ref="H8:H25" si="1">+G8/E8</f>
        <v>0.3413520629716647</v>
      </c>
      <c r="I8" s="124"/>
    </row>
    <row r="9" spans="2:10" ht="15" customHeight="1" x14ac:dyDescent="0.3">
      <c r="B9" s="75" t="s">
        <v>66</v>
      </c>
      <c r="C9" s="50"/>
      <c r="D9" s="40">
        <v>8130.26</v>
      </c>
      <c r="E9" s="40">
        <f>6561.12+500</f>
        <v>7061.12</v>
      </c>
      <c r="F9" s="123"/>
      <c r="G9" s="30">
        <f t="shared" si="0"/>
        <v>1069.1400000000003</v>
      </c>
      <c r="H9" s="31">
        <f t="shared" si="1"/>
        <v>0.15141224055107411</v>
      </c>
      <c r="I9" s="126" t="s">
        <v>81</v>
      </c>
      <c r="J9" s="127"/>
    </row>
    <row r="10" spans="2:10" ht="15" customHeight="1" x14ac:dyDescent="0.3">
      <c r="B10" s="75" t="s">
        <v>67</v>
      </c>
      <c r="C10" s="50">
        <v>2</v>
      </c>
      <c r="D10" s="40">
        <v>1615.32</v>
      </c>
      <c r="E10" s="40">
        <v>204.37</v>
      </c>
      <c r="F10" s="123"/>
      <c r="G10" s="30">
        <f t="shared" si="0"/>
        <v>1410.9499999999998</v>
      </c>
      <c r="H10" s="31">
        <f t="shared" si="1"/>
        <v>6.9038997895972978</v>
      </c>
      <c r="I10" s="124"/>
      <c r="J10" s="127"/>
    </row>
    <row r="11" spans="2:10" ht="15" customHeight="1" x14ac:dyDescent="0.3">
      <c r="B11" s="110" t="s">
        <v>70</v>
      </c>
      <c r="C11" s="50"/>
      <c r="D11" s="40">
        <v>37626.480000000003</v>
      </c>
      <c r="E11" s="40">
        <f>E12+E13</f>
        <v>37626.479999999996</v>
      </c>
      <c r="F11" s="123"/>
      <c r="G11" s="30">
        <f t="shared" si="0"/>
        <v>0</v>
      </c>
      <c r="H11" s="31">
        <f t="shared" si="1"/>
        <v>0</v>
      </c>
      <c r="I11" s="17" t="s">
        <v>82</v>
      </c>
    </row>
    <row r="12" spans="2:10" ht="15" customHeight="1" x14ac:dyDescent="0.3">
      <c r="B12" s="75" t="s">
        <v>71</v>
      </c>
      <c r="C12" s="50">
        <v>3</v>
      </c>
      <c r="D12" s="40">
        <v>37062.339999999997</v>
      </c>
      <c r="E12" s="40">
        <f>D12+D13</f>
        <v>37626.479999999996</v>
      </c>
      <c r="F12" s="123"/>
      <c r="G12" s="30">
        <f t="shared" si="0"/>
        <v>-564.13999999999942</v>
      </c>
      <c r="H12" s="31">
        <f t="shared" si="1"/>
        <v>-1.499316438848384E-2</v>
      </c>
    </row>
    <row r="13" spans="2:10" ht="15" customHeight="1" x14ac:dyDescent="0.3">
      <c r="B13" s="75" t="s">
        <v>72</v>
      </c>
      <c r="C13" s="50"/>
      <c r="D13" s="40">
        <v>564.14</v>
      </c>
      <c r="E13" s="40">
        <v>0</v>
      </c>
      <c r="F13" s="123"/>
      <c r="G13" s="30">
        <f t="shared" si="0"/>
        <v>564.14</v>
      </c>
      <c r="H13" s="31" t="e">
        <f t="shared" si="1"/>
        <v>#DIV/0!</v>
      </c>
      <c r="I13" s="17" t="s">
        <v>83</v>
      </c>
    </row>
    <row r="14" spans="2:10" ht="15" customHeight="1" x14ac:dyDescent="0.3">
      <c r="B14" s="3"/>
      <c r="C14" s="50"/>
      <c r="D14" s="36">
        <f>SUM(D8,D11)</f>
        <v>47372.060000000005</v>
      </c>
      <c r="E14" s="103">
        <f>SUM(E8+E11)</f>
        <v>44891.969999999994</v>
      </c>
      <c r="F14" s="134"/>
      <c r="G14" s="30">
        <f t="shared" si="0"/>
        <v>2480.0900000000111</v>
      </c>
      <c r="H14" s="31">
        <f t="shared" si="1"/>
        <v>5.524573771211224E-2</v>
      </c>
      <c r="I14" s="124"/>
    </row>
    <row r="15" spans="2:10" ht="15" customHeight="1" x14ac:dyDescent="0.3">
      <c r="B15" s="4" t="s">
        <v>54</v>
      </c>
      <c r="C15" s="50"/>
      <c r="D15" s="35"/>
      <c r="E15" s="40"/>
      <c r="G15" s="30">
        <f t="shared" si="0"/>
        <v>0</v>
      </c>
      <c r="H15" s="31" t="e">
        <f t="shared" si="1"/>
        <v>#DIV/0!</v>
      </c>
      <c r="I15" s="17" t="s">
        <v>84</v>
      </c>
    </row>
    <row r="16" spans="2:10" ht="15" customHeight="1" x14ac:dyDescent="0.3">
      <c r="B16" s="110" t="s">
        <v>0</v>
      </c>
      <c r="C16" s="50"/>
      <c r="D16" s="40">
        <v>179</v>
      </c>
      <c r="E16" s="40">
        <v>0</v>
      </c>
      <c r="F16" s="126"/>
      <c r="G16" s="30">
        <f t="shared" si="0"/>
        <v>179</v>
      </c>
      <c r="H16" s="31" t="e">
        <f t="shared" si="1"/>
        <v>#DIV/0!</v>
      </c>
    </row>
    <row r="17" spans="2:11" ht="15" customHeight="1" x14ac:dyDescent="0.3">
      <c r="B17" s="110" t="s">
        <v>55</v>
      </c>
      <c r="C17" s="50">
        <v>4</v>
      </c>
      <c r="D17" s="40">
        <v>382.21</v>
      </c>
      <c r="E17" s="40">
        <v>0</v>
      </c>
      <c r="F17" s="126"/>
      <c r="G17" s="30">
        <f t="shared" si="0"/>
        <v>382.21</v>
      </c>
      <c r="H17" s="31" t="e">
        <f t="shared" si="1"/>
        <v>#DIV/0!</v>
      </c>
      <c r="I17" s="17" t="s">
        <v>85</v>
      </c>
    </row>
    <row r="18" spans="2:11" ht="15" customHeight="1" x14ac:dyDescent="0.3">
      <c r="B18" s="110" t="s">
        <v>78</v>
      </c>
      <c r="C18" s="50"/>
      <c r="D18" s="40">
        <v>450</v>
      </c>
      <c r="E18" s="40">
        <v>450</v>
      </c>
      <c r="G18" s="30">
        <f t="shared" si="0"/>
        <v>0</v>
      </c>
      <c r="H18" s="31">
        <f t="shared" si="1"/>
        <v>0</v>
      </c>
    </row>
    <row r="19" spans="2:11" ht="15" customHeight="1" x14ac:dyDescent="0.3">
      <c r="B19" s="111" t="s">
        <v>1</v>
      </c>
      <c r="C19" s="50"/>
      <c r="D19" s="40">
        <f>D20+D21</f>
        <v>11959.069999999998</v>
      </c>
      <c r="E19" s="40">
        <f>E20+E21</f>
        <v>19380.16</v>
      </c>
      <c r="G19" s="30">
        <f t="shared" si="0"/>
        <v>-7421.090000000002</v>
      </c>
      <c r="H19" s="31">
        <f t="shared" si="1"/>
        <v>-0.38292201921965568</v>
      </c>
      <c r="I19" s="126" t="s">
        <v>86</v>
      </c>
    </row>
    <row r="20" spans="2:11" ht="15" customHeight="1" x14ac:dyDescent="0.3">
      <c r="B20" s="109" t="s">
        <v>68</v>
      </c>
      <c r="C20" s="50"/>
      <c r="D20" s="40">
        <v>142.88</v>
      </c>
      <c r="E20" s="40">
        <v>142.88</v>
      </c>
      <c r="G20" s="30">
        <f t="shared" si="0"/>
        <v>0</v>
      </c>
      <c r="H20" s="31">
        <f t="shared" si="1"/>
        <v>0</v>
      </c>
      <c r="J20" s="127"/>
    </row>
    <row r="21" spans="2:11" ht="15" customHeight="1" x14ac:dyDescent="0.3">
      <c r="B21" s="109" t="s">
        <v>69</v>
      </c>
      <c r="C21" s="50"/>
      <c r="D21" s="40">
        <f>D22+D23</f>
        <v>11816.189999999999</v>
      </c>
      <c r="E21" s="40">
        <f>E22+E23</f>
        <v>19237.28</v>
      </c>
      <c r="G21" s="30">
        <f t="shared" si="0"/>
        <v>-7421.09</v>
      </c>
      <c r="H21" s="31">
        <f t="shared" si="1"/>
        <v>-0.38576607503763527</v>
      </c>
      <c r="I21" s="126" t="s">
        <v>87</v>
      </c>
    </row>
    <row r="22" spans="2:11" ht="15" customHeight="1" x14ac:dyDescent="0.3">
      <c r="B22" s="75" t="s">
        <v>66</v>
      </c>
      <c r="C22" s="50">
        <v>5</v>
      </c>
      <c r="D22" s="40">
        <v>9290.32</v>
      </c>
      <c r="E22" s="40">
        <f>D22+6049.41+2480.09+35</f>
        <v>17854.82</v>
      </c>
      <c r="F22" s="126"/>
      <c r="G22" s="30">
        <f t="shared" si="0"/>
        <v>-8564.5</v>
      </c>
      <c r="H22" s="31">
        <f t="shared" si="1"/>
        <v>-0.4796743960454376</v>
      </c>
    </row>
    <row r="23" spans="2:11" ht="15" customHeight="1" x14ac:dyDescent="0.3">
      <c r="B23" s="75" t="s">
        <v>67</v>
      </c>
      <c r="C23" s="50">
        <v>6</v>
      </c>
      <c r="D23" s="40">
        <v>2525.87</v>
      </c>
      <c r="E23" s="40">
        <f>D23-1143.41</f>
        <v>1382.4599999999998</v>
      </c>
      <c r="F23" s="126"/>
      <c r="G23" s="30">
        <f t="shared" si="0"/>
        <v>1143.4100000000001</v>
      </c>
      <c r="H23" s="31">
        <f t="shared" si="1"/>
        <v>0.82708360458892138</v>
      </c>
      <c r="I23" s="126" t="s">
        <v>88</v>
      </c>
    </row>
    <row r="24" spans="2:11" ht="15" customHeight="1" x14ac:dyDescent="0.3">
      <c r="B24" s="3"/>
      <c r="C24" s="50"/>
      <c r="D24" s="37">
        <f>SUM(D16,D17,D19,D18)</f>
        <v>12970.279999999999</v>
      </c>
      <c r="E24" s="104">
        <f>SUM(E16+E17+E19+E18)</f>
        <v>19830.16</v>
      </c>
      <c r="F24" s="134"/>
      <c r="G24" s="30">
        <f t="shared" si="0"/>
        <v>-6859.880000000001</v>
      </c>
      <c r="H24" s="31">
        <f t="shared" si="1"/>
        <v>-0.34593165158526212</v>
      </c>
      <c r="I24" s="124"/>
    </row>
    <row r="25" spans="2:11" ht="15" customHeight="1" x14ac:dyDescent="0.3">
      <c r="B25" s="78" t="s">
        <v>50</v>
      </c>
      <c r="C25" s="51"/>
      <c r="D25" s="38">
        <f>D14+D24</f>
        <v>60342.340000000004</v>
      </c>
      <c r="E25" s="105">
        <f>E14+E24</f>
        <v>64722.12999999999</v>
      </c>
      <c r="G25" s="30">
        <f t="shared" si="0"/>
        <v>-4379.7899999999863</v>
      </c>
      <c r="H25" s="31">
        <f t="shared" si="1"/>
        <v>-6.7670671530742063E-2</v>
      </c>
      <c r="I25" s="124"/>
      <c r="K25" s="124"/>
    </row>
    <row r="26" spans="2:11" ht="15" customHeight="1" x14ac:dyDescent="0.3">
      <c r="B26" s="2" t="s">
        <v>56</v>
      </c>
      <c r="C26" s="50"/>
      <c r="D26" s="35"/>
      <c r="E26" s="40"/>
      <c r="G26" s="30"/>
      <c r="H26" s="31"/>
    </row>
    <row r="27" spans="2:11" ht="15" customHeight="1" x14ac:dyDescent="0.3">
      <c r="B27" s="4" t="s">
        <v>57</v>
      </c>
      <c r="C27" s="50"/>
      <c r="D27" s="35"/>
      <c r="E27" s="40"/>
      <c r="G27" s="30"/>
      <c r="H27" s="31"/>
    </row>
    <row r="28" spans="2:11" ht="15" customHeight="1" x14ac:dyDescent="0.3">
      <c r="B28" s="75" t="s">
        <v>73</v>
      </c>
      <c r="C28" s="50">
        <v>7</v>
      </c>
      <c r="D28" s="40">
        <f>D19</f>
        <v>11959.069999999998</v>
      </c>
      <c r="E28" s="40">
        <f>D28+220</f>
        <v>12179.069999999998</v>
      </c>
      <c r="F28" s="126"/>
      <c r="G28" s="30">
        <f>+D28-E28</f>
        <v>-220</v>
      </c>
      <c r="H28" s="31">
        <f>+G28/E28</f>
        <v>-1.8063776626622563E-2</v>
      </c>
    </row>
    <row r="29" spans="2:11" ht="15" customHeight="1" x14ac:dyDescent="0.3">
      <c r="B29" s="75" t="s">
        <v>78</v>
      </c>
      <c r="C29" s="50"/>
      <c r="D29" s="40">
        <v>450</v>
      </c>
      <c r="E29" s="40">
        <v>450</v>
      </c>
      <c r="G29" s="30">
        <f>+D29-E29</f>
        <v>0</v>
      </c>
      <c r="H29" s="31">
        <f>+G29/E29</f>
        <v>0</v>
      </c>
      <c r="K29" s="124"/>
    </row>
    <row r="30" spans="2:11" ht="15" customHeight="1" x14ac:dyDescent="0.3">
      <c r="B30" s="75" t="s">
        <v>58</v>
      </c>
      <c r="C30" s="50"/>
      <c r="D30" s="40">
        <f>D8+D16+D17</f>
        <v>10306.789999999999</v>
      </c>
      <c r="E30" s="40">
        <f>D30</f>
        <v>10306.789999999999</v>
      </c>
      <c r="F30" s="126"/>
      <c r="G30" s="30">
        <f>+D30-E30</f>
        <v>0</v>
      </c>
      <c r="H30" s="31">
        <f>+G30/E30</f>
        <v>0</v>
      </c>
    </row>
    <row r="31" spans="2:11" ht="15" customHeight="1" x14ac:dyDescent="0.3">
      <c r="B31" s="75" t="s">
        <v>2</v>
      </c>
      <c r="C31" s="50"/>
      <c r="D31" s="40">
        <f>D11-220</f>
        <v>37406.480000000003</v>
      </c>
      <c r="E31" s="40">
        <f>D31</f>
        <v>37406.480000000003</v>
      </c>
      <c r="G31" s="30">
        <f>+D31-E31</f>
        <v>0</v>
      </c>
      <c r="H31" s="31">
        <f>+G31/E31</f>
        <v>0</v>
      </c>
    </row>
    <row r="32" spans="2:11" ht="15" customHeight="1" x14ac:dyDescent="0.3">
      <c r="B32" s="75"/>
      <c r="C32" s="50"/>
      <c r="D32" s="36">
        <f>SUM(D28:D31)</f>
        <v>60122.34</v>
      </c>
      <c r="E32" s="103">
        <f>SUM(E28:E31)</f>
        <v>60342.34</v>
      </c>
      <c r="G32" s="30"/>
      <c r="H32" s="31"/>
    </row>
    <row r="33" spans="2:11" ht="15" customHeight="1" x14ac:dyDescent="0.3">
      <c r="B33" s="75" t="s">
        <v>3</v>
      </c>
      <c r="C33" s="50">
        <v>8</v>
      </c>
      <c r="D33" s="79">
        <v>0</v>
      </c>
      <c r="E33" s="106">
        <f>+'D. Resultados'!E22</f>
        <v>4379.7900000000018</v>
      </c>
      <c r="G33" s="30">
        <f>+D33-E33</f>
        <v>-4379.7900000000018</v>
      </c>
      <c r="H33" s="31">
        <f>+G33/E33</f>
        <v>-1</v>
      </c>
    </row>
    <row r="34" spans="2:11" ht="15" customHeight="1" x14ac:dyDescent="0.3">
      <c r="B34" s="76" t="s">
        <v>59</v>
      </c>
      <c r="C34" s="72"/>
      <c r="D34" s="41">
        <f>SUM(D32,D33)</f>
        <v>60122.34</v>
      </c>
      <c r="E34" s="107">
        <f>SUM(E32+E33)</f>
        <v>64722.13</v>
      </c>
      <c r="F34" s="134"/>
      <c r="G34" s="30">
        <f>+D34-E34</f>
        <v>-4599.7900000000009</v>
      </c>
      <c r="H34" s="31">
        <f>+G34/E34</f>
        <v>-7.1069818005062582E-2</v>
      </c>
      <c r="I34" s="124"/>
      <c r="K34" s="124"/>
    </row>
    <row r="35" spans="2:11" ht="15" customHeight="1" x14ac:dyDescent="0.3">
      <c r="B35" s="117" t="s">
        <v>79</v>
      </c>
      <c r="C35" s="118"/>
      <c r="D35" s="119">
        <f>D34-D23-D10</f>
        <v>55981.149999999994</v>
      </c>
      <c r="E35" s="120">
        <f>E34-E23</f>
        <v>63339.67</v>
      </c>
      <c r="F35" s="134"/>
      <c r="G35" s="30"/>
      <c r="H35" s="31"/>
    </row>
    <row r="36" spans="2:11" ht="15" customHeight="1" x14ac:dyDescent="0.3">
      <c r="B36" s="113" t="s">
        <v>27</v>
      </c>
      <c r="C36" s="114"/>
      <c r="D36" s="115"/>
      <c r="E36" s="116"/>
      <c r="G36" s="30">
        <f t="shared" ref="G36:G45" si="2">+D36-E36</f>
        <v>0</v>
      </c>
      <c r="H36" s="31" t="e">
        <f t="shared" ref="H36:H45" si="3">+G36/E36</f>
        <v>#DIV/0!</v>
      </c>
    </row>
    <row r="37" spans="2:11" ht="15" customHeight="1" x14ac:dyDescent="0.3">
      <c r="B37" s="4" t="s">
        <v>60</v>
      </c>
      <c r="C37" s="50"/>
      <c r="D37" s="35"/>
      <c r="E37" s="40"/>
      <c r="G37" s="30">
        <f t="shared" si="2"/>
        <v>0</v>
      </c>
      <c r="H37" s="31" t="e">
        <f t="shared" si="3"/>
        <v>#DIV/0!</v>
      </c>
    </row>
    <row r="38" spans="2:11" ht="15" customHeight="1" x14ac:dyDescent="0.3">
      <c r="B38" s="75" t="s">
        <v>4</v>
      </c>
      <c r="C38" s="50"/>
      <c r="D38" s="35">
        <v>0</v>
      </c>
      <c r="E38" s="40">
        <v>0</v>
      </c>
      <c r="G38" s="30">
        <f t="shared" si="2"/>
        <v>0</v>
      </c>
      <c r="H38" s="31" t="e">
        <f t="shared" si="3"/>
        <v>#DIV/0!</v>
      </c>
    </row>
    <row r="39" spans="2:11" ht="15" customHeight="1" x14ac:dyDescent="0.3">
      <c r="B39" s="3"/>
      <c r="C39" s="50"/>
      <c r="D39" s="36">
        <f>SUM(D38:D38)</f>
        <v>0</v>
      </c>
      <c r="E39" s="103">
        <f>SUM(E38:E38)</f>
        <v>0</v>
      </c>
      <c r="G39" s="30">
        <f t="shared" si="2"/>
        <v>0</v>
      </c>
      <c r="H39" s="31" t="e">
        <f t="shared" si="3"/>
        <v>#DIV/0!</v>
      </c>
    </row>
    <row r="40" spans="2:11" ht="15" customHeight="1" x14ac:dyDescent="0.3">
      <c r="B40" s="4" t="s">
        <v>61</v>
      </c>
      <c r="C40" s="50"/>
      <c r="D40" s="35"/>
      <c r="E40" s="40"/>
      <c r="G40" s="30">
        <f t="shared" si="2"/>
        <v>0</v>
      </c>
      <c r="H40" s="31" t="e">
        <f t="shared" si="3"/>
        <v>#DIV/0!</v>
      </c>
    </row>
    <row r="41" spans="2:11" ht="15" customHeight="1" x14ac:dyDescent="0.3">
      <c r="B41" s="75" t="s">
        <v>5</v>
      </c>
      <c r="C41" s="50">
        <v>9</v>
      </c>
      <c r="D41" s="35">
        <v>220</v>
      </c>
      <c r="E41" s="40">
        <v>0</v>
      </c>
      <c r="G41" s="30">
        <f t="shared" si="2"/>
        <v>220</v>
      </c>
      <c r="H41" s="31" t="e">
        <f t="shared" si="3"/>
        <v>#DIV/0!</v>
      </c>
      <c r="K41" s="112"/>
    </row>
    <row r="42" spans="2:11" ht="15" customHeight="1" x14ac:dyDescent="0.3">
      <c r="B42" s="75" t="s">
        <v>62</v>
      </c>
      <c r="C42" s="50"/>
      <c r="D42" s="35">
        <v>0</v>
      </c>
      <c r="E42" s="40">
        <v>0</v>
      </c>
      <c r="F42" s="15"/>
      <c r="G42" s="30">
        <f t="shared" si="2"/>
        <v>0</v>
      </c>
      <c r="H42" s="31" t="e">
        <f t="shared" si="3"/>
        <v>#DIV/0!</v>
      </c>
    </row>
    <row r="43" spans="2:11" ht="15" customHeight="1" x14ac:dyDescent="0.3">
      <c r="B43" s="3"/>
      <c r="C43" s="50"/>
      <c r="D43" s="37">
        <f>SUM(D41:D42)</f>
        <v>220</v>
      </c>
      <c r="E43" s="104">
        <v>0</v>
      </c>
      <c r="F43" s="15"/>
      <c r="G43" s="30">
        <f t="shared" si="2"/>
        <v>220</v>
      </c>
      <c r="H43" s="31" t="e">
        <f t="shared" si="3"/>
        <v>#DIV/0!</v>
      </c>
    </row>
    <row r="44" spans="2:11" ht="15" customHeight="1" x14ac:dyDescent="0.3">
      <c r="B44" s="77" t="s">
        <v>28</v>
      </c>
      <c r="C44" s="52"/>
      <c r="D44" s="43">
        <f>D39+D43</f>
        <v>220</v>
      </c>
      <c r="E44" s="108">
        <f>E39+E43</f>
        <v>0</v>
      </c>
      <c r="F44" s="15"/>
      <c r="G44" s="30">
        <f t="shared" si="2"/>
        <v>220</v>
      </c>
      <c r="H44" s="31" t="e">
        <f t="shared" si="3"/>
        <v>#DIV/0!</v>
      </c>
    </row>
    <row r="45" spans="2:11" ht="15" customHeight="1" x14ac:dyDescent="0.3">
      <c r="B45" s="5" t="s">
        <v>29</v>
      </c>
      <c r="C45" s="53"/>
      <c r="D45" s="38">
        <f>D44+D34</f>
        <v>60342.34</v>
      </c>
      <c r="E45" s="105">
        <f>E44+E34</f>
        <v>64722.13</v>
      </c>
      <c r="F45" s="15"/>
      <c r="G45" s="30">
        <f t="shared" si="2"/>
        <v>-4379.7900000000009</v>
      </c>
      <c r="H45" s="31">
        <f t="shared" si="3"/>
        <v>-6.7670671530742285E-2</v>
      </c>
    </row>
    <row r="46" spans="2:11" ht="15" customHeight="1" x14ac:dyDescent="0.3">
      <c r="B46" s="32" t="s">
        <v>42</v>
      </c>
      <c r="C46" s="25"/>
      <c r="D46" s="44"/>
      <c r="E46" s="44"/>
      <c r="F46" s="15"/>
      <c r="G46" s="30"/>
      <c r="H46" s="31"/>
    </row>
    <row r="47" spans="2:11" ht="15" customHeight="1" x14ac:dyDescent="0.3">
      <c r="B47" s="47" t="s">
        <v>45</v>
      </c>
      <c r="C47" s="8"/>
      <c r="D47" s="45"/>
      <c r="E47" s="45"/>
      <c r="F47" s="15"/>
      <c r="G47" s="30"/>
      <c r="H47" s="31"/>
    </row>
    <row r="48" spans="2:11" ht="15" customHeight="1" x14ac:dyDescent="0.3">
      <c r="B48" s="80" t="s">
        <v>30</v>
      </c>
      <c r="C48" s="9"/>
      <c r="D48" s="61">
        <f>+D24-D43</f>
        <v>12750.279999999999</v>
      </c>
      <c r="E48" s="61">
        <f>+E24-E43</f>
        <v>19830.16</v>
      </c>
      <c r="G48" s="30">
        <f>+D48-E48</f>
        <v>-7079.880000000001</v>
      </c>
      <c r="H48" s="31">
        <f>+G48/E48</f>
        <v>-0.35702586363397981</v>
      </c>
    </row>
    <row r="49" spans="2:8" ht="15" customHeight="1" x14ac:dyDescent="0.3">
      <c r="B49" s="81" t="s">
        <v>31</v>
      </c>
      <c r="C49" s="10"/>
      <c r="D49" s="46">
        <f>+D24/D43</f>
        <v>58.955818181818174</v>
      </c>
      <c r="E49" s="46" t="e">
        <f>+E24/E43</f>
        <v>#DIV/0!</v>
      </c>
      <c r="G49" s="30" t="e">
        <f>+D49-E49</f>
        <v>#DIV/0!</v>
      </c>
      <c r="H49" s="31" t="e">
        <f>+G49/E49</f>
        <v>#DIV/0!</v>
      </c>
    </row>
    <row r="50" spans="2:8" ht="15" customHeight="1" x14ac:dyDescent="0.3">
      <c r="B50" s="81" t="s">
        <v>32</v>
      </c>
      <c r="C50" s="10"/>
      <c r="D50" s="46">
        <f>+D34/D45</f>
        <v>0.996354135421331</v>
      </c>
      <c r="E50" s="46">
        <f>+E34/E45</f>
        <v>1</v>
      </c>
      <c r="G50" s="30">
        <f>+D50-E50</f>
        <v>-3.6458645786690003E-3</v>
      </c>
      <c r="H50" s="31">
        <f>+G50/E50</f>
        <v>-3.6458645786690003E-3</v>
      </c>
    </row>
    <row r="51" spans="2:8" ht="15" customHeight="1" x14ac:dyDescent="0.3">
      <c r="B51" s="81" t="s">
        <v>33</v>
      </c>
      <c r="C51" s="10"/>
      <c r="D51" s="46">
        <f>+D34/D44</f>
        <v>273.28336363636362</v>
      </c>
      <c r="E51" s="46" t="e">
        <f>+E34/E44</f>
        <v>#DIV/0!</v>
      </c>
      <c r="G51" s="30" t="e">
        <f>+D51-E51</f>
        <v>#DIV/0!</v>
      </c>
      <c r="H51" s="31" t="e">
        <f>+G51/E51</f>
        <v>#DIV/0!</v>
      </c>
    </row>
    <row r="52" spans="2:8" ht="15" customHeight="1" x14ac:dyDescent="0.3">
      <c r="B52" s="81" t="s">
        <v>34</v>
      </c>
      <c r="C52" s="10"/>
      <c r="D52" s="46">
        <f>+D44/D34</f>
        <v>3.6592055465572365E-3</v>
      </c>
      <c r="E52" s="46">
        <f>+E44/E34</f>
        <v>0</v>
      </c>
      <c r="G52" s="30">
        <f>+D52-E52</f>
        <v>3.6592055465572365E-3</v>
      </c>
      <c r="H52" s="31" t="e">
        <f>+G52/E52</f>
        <v>#DIV/0!</v>
      </c>
    </row>
    <row r="54" spans="2:8" ht="15" customHeight="1" x14ac:dyDescent="0.3">
      <c r="B54" s="23"/>
      <c r="C54" s="23"/>
      <c r="D54" s="24"/>
      <c r="E54" s="24"/>
    </row>
  </sheetData>
  <mergeCells count="6">
    <mergeCell ref="G4:H4"/>
    <mergeCell ref="B4:B5"/>
    <mergeCell ref="D4:E4"/>
    <mergeCell ref="C4:C5"/>
    <mergeCell ref="B2:E2"/>
    <mergeCell ref="D3:E3"/>
  </mergeCells>
  <phoneticPr fontId="30" type="noConversion"/>
  <pageMargins left="1.1811023622047245" right="0.39370078740157483" top="0.39370078740157483" bottom="0.19685039370078741" header="0.27559055118110237" footer="0.15748031496062992"/>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showGridLines="0" topLeftCell="A12" zoomScale="110" zoomScaleNormal="110" workbookViewId="0">
      <selection activeCell="E13" sqref="E13"/>
    </sheetView>
  </sheetViews>
  <sheetFormatPr defaultRowHeight="14.4" x14ac:dyDescent="0.3"/>
  <cols>
    <col min="1" max="1" width="14.109375" customWidth="1"/>
    <col min="2" max="2" width="51.33203125" customWidth="1"/>
    <col min="3" max="3" width="2.88671875" bestFit="1" customWidth="1"/>
    <col min="4" max="4" width="5" bestFit="1" customWidth="1"/>
    <col min="5" max="5" width="12.6640625" customWidth="1"/>
    <col min="6" max="6" width="14.21875" customWidth="1"/>
    <col min="7" max="7" width="6.109375" customWidth="1"/>
    <col min="8" max="8" width="10.6640625" hidden="1" customWidth="1"/>
    <col min="9" max="9" width="8.109375" hidden="1" customWidth="1"/>
    <col min="10" max="10" width="7.44140625" hidden="1" customWidth="1"/>
    <col min="11" max="12" width="9.5546875" bestFit="1" customWidth="1"/>
    <col min="14" max="14" width="12" bestFit="1" customWidth="1"/>
  </cols>
  <sheetData>
    <row r="1" spans="2:14" ht="24" customHeight="1" x14ac:dyDescent="0.3">
      <c r="B1" s="95" t="str">
        <f>+Balanço!B1</f>
        <v>AEFDUNL</v>
      </c>
      <c r="C1" s="96"/>
      <c r="D1" s="96"/>
      <c r="E1" s="98" t="str">
        <f>+Balanço!E1</f>
        <v>NIF: 504174835</v>
      </c>
    </row>
    <row r="2" spans="2:14" ht="24" customHeight="1" x14ac:dyDescent="0.3">
      <c r="B2" s="152" t="s">
        <v>25</v>
      </c>
      <c r="C2" s="152"/>
      <c r="D2" s="152"/>
      <c r="E2" s="152"/>
    </row>
    <row r="3" spans="2:14" ht="24" customHeight="1" x14ac:dyDescent="0.3">
      <c r="B3" s="82" t="s">
        <v>98</v>
      </c>
      <c r="C3" s="21"/>
      <c r="D3" s="21"/>
      <c r="E3" s="83" t="str">
        <f>+Balanço!D3</f>
        <v>(valores expressos em Euros)</v>
      </c>
    </row>
    <row r="4" spans="2:14" ht="18" customHeight="1" x14ac:dyDescent="0.3">
      <c r="B4" s="154" t="s">
        <v>15</v>
      </c>
      <c r="C4" s="155"/>
      <c r="D4" s="142" t="s">
        <v>18</v>
      </c>
      <c r="E4" s="99"/>
      <c r="H4" s="153" t="str">
        <f>+Balanço!G4</f>
        <v>Variação 2023/24</v>
      </c>
      <c r="I4" s="153"/>
    </row>
    <row r="5" spans="2:14" ht="18" customHeight="1" x14ac:dyDescent="0.3">
      <c r="B5" s="156"/>
      <c r="C5" s="157"/>
      <c r="D5" s="143"/>
      <c r="E5" s="74">
        <f>+Balanço!E5</f>
        <v>46022</v>
      </c>
      <c r="H5" s="28" t="s">
        <v>40</v>
      </c>
      <c r="I5" s="28" t="s">
        <v>41</v>
      </c>
      <c r="K5" s="135" t="s">
        <v>106</v>
      </c>
    </row>
    <row r="6" spans="2:14" ht="18" customHeight="1" x14ac:dyDescent="0.3">
      <c r="B6" s="121" t="s">
        <v>6</v>
      </c>
      <c r="C6" s="12" t="s">
        <v>19</v>
      </c>
      <c r="D6" s="54">
        <v>1</v>
      </c>
      <c r="E6" s="57">
        <f>E7+E8</f>
        <v>31085.27</v>
      </c>
      <c r="F6" s="133"/>
      <c r="H6" s="19" t="e">
        <f>+#REF!-E6</f>
        <v>#REF!</v>
      </c>
      <c r="I6" s="27" t="e">
        <f>+H6/E6</f>
        <v>#REF!</v>
      </c>
      <c r="K6" s="128" t="s">
        <v>93</v>
      </c>
      <c r="L6" s="125"/>
    </row>
    <row r="7" spans="2:14" ht="18" customHeight="1" x14ac:dyDescent="0.3">
      <c r="B7" s="7" t="s">
        <v>76</v>
      </c>
      <c r="C7" s="12"/>
      <c r="D7" s="54"/>
      <c r="E7" s="57">
        <v>5805.27</v>
      </c>
      <c r="F7" s="133"/>
      <c r="H7" s="19"/>
      <c r="I7" s="27"/>
      <c r="K7" s="128" t="s">
        <v>89</v>
      </c>
    </row>
    <row r="8" spans="2:14" ht="18" customHeight="1" x14ac:dyDescent="0.3">
      <c r="B8" s="7" t="s">
        <v>77</v>
      </c>
      <c r="C8" s="12"/>
      <c r="D8" s="54"/>
      <c r="E8" s="57">
        <v>25280</v>
      </c>
      <c r="F8" s="133"/>
      <c r="H8" s="19"/>
      <c r="I8" s="27"/>
      <c r="K8" s="128" t="s">
        <v>90</v>
      </c>
    </row>
    <row r="9" spans="2:14" ht="18" customHeight="1" x14ac:dyDescent="0.3">
      <c r="B9" s="121" t="s">
        <v>63</v>
      </c>
      <c r="C9" s="12" t="s">
        <v>19</v>
      </c>
      <c r="D9" s="54">
        <v>2</v>
      </c>
      <c r="E9" s="57">
        <v>17517.23</v>
      </c>
      <c r="F9" s="133"/>
      <c r="H9" s="19"/>
      <c r="I9" s="27"/>
      <c r="K9" s="128" t="s">
        <v>91</v>
      </c>
      <c r="L9" s="125"/>
    </row>
    <row r="10" spans="2:14" ht="18" customHeight="1" x14ac:dyDescent="0.3">
      <c r="B10" s="121" t="s">
        <v>7</v>
      </c>
      <c r="C10" s="12" t="s">
        <v>20</v>
      </c>
      <c r="D10" s="54">
        <v>3</v>
      </c>
      <c r="E10" s="57">
        <v>-179</v>
      </c>
      <c r="F10" s="133"/>
      <c r="H10" s="19" t="e">
        <f>+#REF!-E10</f>
        <v>#REF!</v>
      </c>
      <c r="I10" s="65" t="s">
        <v>46</v>
      </c>
      <c r="K10" s="128" t="s">
        <v>92</v>
      </c>
      <c r="M10" s="124"/>
    </row>
    <row r="11" spans="2:14" ht="18" customHeight="1" x14ac:dyDescent="0.3">
      <c r="B11" s="121" t="s">
        <v>49</v>
      </c>
      <c r="C11" s="12" t="s">
        <v>21</v>
      </c>
      <c r="D11" s="54">
        <v>4</v>
      </c>
      <c r="E11" s="57">
        <v>-25137.23</v>
      </c>
      <c r="F11" s="133"/>
      <c r="H11" s="19"/>
      <c r="I11" s="27"/>
      <c r="K11" s="128" t="s">
        <v>94</v>
      </c>
      <c r="L11" s="125"/>
    </row>
    <row r="12" spans="2:14" ht="18" customHeight="1" x14ac:dyDescent="0.3">
      <c r="B12" s="121" t="s">
        <v>8</v>
      </c>
      <c r="C12" s="12" t="s">
        <v>21</v>
      </c>
      <c r="D12" s="54">
        <v>5</v>
      </c>
      <c r="E12" s="57">
        <f>-15541.8+35</f>
        <v>-15506.8</v>
      </c>
      <c r="F12" s="133"/>
      <c r="H12" s="19" t="e">
        <f>+#REF!-E12</f>
        <v>#REF!</v>
      </c>
      <c r="I12" s="27" t="e">
        <f t="shared" ref="I12" si="0">+H12/E12</f>
        <v>#REF!</v>
      </c>
      <c r="K12" s="129" t="s">
        <v>95</v>
      </c>
    </row>
    <row r="13" spans="2:14" ht="18" customHeight="1" x14ac:dyDescent="0.3">
      <c r="B13" s="121" t="s">
        <v>47</v>
      </c>
      <c r="C13" s="12" t="s">
        <v>19</v>
      </c>
      <c r="D13" s="54"/>
      <c r="E13" s="57">
        <v>0</v>
      </c>
      <c r="F13" s="133"/>
      <c r="H13" s="19" t="e">
        <f>+#REF!-E13</f>
        <v>#REF!</v>
      </c>
      <c r="I13" s="27" t="e">
        <f t="shared" ref="I13:I19" si="1">+H13/E13</f>
        <v>#REF!</v>
      </c>
      <c r="K13" s="128" t="s">
        <v>96</v>
      </c>
    </row>
    <row r="14" spans="2:14" ht="18" customHeight="1" x14ac:dyDescent="0.3">
      <c r="B14" s="121" t="s">
        <v>48</v>
      </c>
      <c r="C14" s="12" t="s">
        <v>21</v>
      </c>
      <c r="D14" s="54">
        <v>6</v>
      </c>
      <c r="E14" s="57">
        <f>-(2366.73+250)</f>
        <v>-2616.73</v>
      </c>
      <c r="F14" s="133"/>
      <c r="H14" s="19" t="e">
        <f>+#REF!-E14</f>
        <v>#REF!</v>
      </c>
      <c r="I14" s="27" t="e">
        <f t="shared" si="1"/>
        <v>#REF!</v>
      </c>
      <c r="K14" s="129" t="s">
        <v>97</v>
      </c>
      <c r="L14" s="125"/>
    </row>
    <row r="15" spans="2:14" ht="18" customHeight="1" x14ac:dyDescent="0.3">
      <c r="B15" s="18" t="s">
        <v>9</v>
      </c>
      <c r="C15" s="13" t="s">
        <v>23</v>
      </c>
      <c r="D15" s="55"/>
      <c r="E15" s="42">
        <f>(E6+E9+E10+E11+E12+E13+E14)</f>
        <v>5162.7400000000016</v>
      </c>
      <c r="F15" s="133"/>
      <c r="H15" s="19" t="e">
        <f>+#REF!-E15</f>
        <v>#REF!</v>
      </c>
      <c r="I15" s="27" t="e">
        <f t="shared" si="1"/>
        <v>#REF!</v>
      </c>
      <c r="L15" s="125"/>
    </row>
    <row r="16" spans="2:14" ht="18" customHeight="1" x14ac:dyDescent="0.3">
      <c r="B16" s="7" t="s">
        <v>10</v>
      </c>
      <c r="C16" s="12" t="s">
        <v>22</v>
      </c>
      <c r="D16" s="54">
        <v>7</v>
      </c>
      <c r="E16" s="57">
        <f>-1256.77</f>
        <v>-1256.77</v>
      </c>
      <c r="F16" s="132"/>
      <c r="H16" s="19" t="e">
        <f>+#REF!-E16</f>
        <v>#REF!</v>
      </c>
      <c r="I16" s="27" t="e">
        <f t="shared" si="1"/>
        <v>#REF!</v>
      </c>
      <c r="K16" s="146" t="s">
        <v>6</v>
      </c>
      <c r="L16" s="147"/>
      <c r="M16" s="148"/>
      <c r="N16" s="130">
        <v>31085.27</v>
      </c>
    </row>
    <row r="17" spans="1:14" ht="18" customHeight="1" x14ac:dyDescent="0.3">
      <c r="B17" s="60" t="s">
        <v>11</v>
      </c>
      <c r="C17" s="13" t="s">
        <v>23</v>
      </c>
      <c r="D17" s="55"/>
      <c r="E17" s="42">
        <f>+E15+E16</f>
        <v>3905.9700000000016</v>
      </c>
      <c r="F17" s="132"/>
      <c r="H17" s="19" t="e">
        <f>+#REF!-E17</f>
        <v>#REF!</v>
      </c>
      <c r="I17" s="27" t="e">
        <f t="shared" si="1"/>
        <v>#REF!</v>
      </c>
      <c r="K17" s="146" t="s">
        <v>99</v>
      </c>
      <c r="L17" s="147"/>
      <c r="M17" s="148"/>
      <c r="N17" s="131">
        <v>17517.23</v>
      </c>
    </row>
    <row r="18" spans="1:14" ht="18" customHeight="1" x14ac:dyDescent="0.3">
      <c r="B18" s="7" t="s">
        <v>12</v>
      </c>
      <c r="C18" s="12" t="s">
        <v>19</v>
      </c>
      <c r="D18" s="54">
        <v>8</v>
      </c>
      <c r="E18" s="57">
        <v>564.30999999999995</v>
      </c>
      <c r="F18" s="132"/>
      <c r="H18" s="19" t="e">
        <f>+#REF!-E18</f>
        <v>#REF!</v>
      </c>
      <c r="I18" s="27" t="e">
        <f t="shared" si="1"/>
        <v>#REF!</v>
      </c>
      <c r="K18" s="146" t="s">
        <v>100</v>
      </c>
      <c r="L18" s="147"/>
      <c r="M18" s="148"/>
      <c r="N18" s="131">
        <v>564.30999999999995</v>
      </c>
    </row>
    <row r="19" spans="1:14" ht="18" customHeight="1" x14ac:dyDescent="0.3">
      <c r="B19" s="7" t="s">
        <v>13</v>
      </c>
      <c r="C19" s="12" t="s">
        <v>21</v>
      </c>
      <c r="D19" s="54"/>
      <c r="E19" s="57">
        <v>0</v>
      </c>
      <c r="F19" s="132"/>
      <c r="H19" s="19" t="e">
        <f>+#REF!-E19</f>
        <v>#REF!</v>
      </c>
      <c r="I19" s="27" t="e">
        <f t="shared" si="1"/>
        <v>#REF!</v>
      </c>
    </row>
    <row r="20" spans="1:14" ht="18" customHeight="1" x14ac:dyDescent="0.3">
      <c r="B20" s="63" t="s">
        <v>14</v>
      </c>
      <c r="C20" s="13" t="s">
        <v>23</v>
      </c>
      <c r="D20" s="55"/>
      <c r="E20" s="42">
        <f>E17+E18+E19</f>
        <v>4470.2800000000016</v>
      </c>
      <c r="H20" s="19" t="e">
        <f>+#REF!-E20</f>
        <v>#REF!</v>
      </c>
      <c r="I20" s="27" t="e">
        <f t="shared" ref="I20:I22" si="2">+H20/E20</f>
        <v>#REF!</v>
      </c>
    </row>
    <row r="21" spans="1:14" ht="18" customHeight="1" x14ac:dyDescent="0.3">
      <c r="B21" s="7" t="s">
        <v>24</v>
      </c>
      <c r="C21" s="12" t="s">
        <v>22</v>
      </c>
      <c r="D21" s="54">
        <v>9</v>
      </c>
      <c r="E21" s="57">
        <v>-90.49</v>
      </c>
      <c r="H21" s="19" t="e">
        <f>+#REF!-E21</f>
        <v>#REF!</v>
      </c>
      <c r="I21" s="27" t="e">
        <f t="shared" si="2"/>
        <v>#REF!</v>
      </c>
    </row>
    <row r="22" spans="1:14" ht="18" customHeight="1" x14ac:dyDescent="0.3">
      <c r="B22" s="64" t="s">
        <v>16</v>
      </c>
      <c r="C22" s="14" t="s">
        <v>23</v>
      </c>
      <c r="D22" s="56"/>
      <c r="E22" s="39">
        <f>E20+E21</f>
        <v>4379.7900000000018</v>
      </c>
      <c r="H22" s="19" t="e">
        <f>+#REF!-E22</f>
        <v>#REF!</v>
      </c>
      <c r="I22" s="27" t="e">
        <f t="shared" si="2"/>
        <v>#REF!</v>
      </c>
    </row>
    <row r="23" spans="1:14" ht="14.25" customHeight="1" x14ac:dyDescent="0.3">
      <c r="A23" s="67"/>
      <c r="B23" s="32" t="s">
        <v>42</v>
      </c>
      <c r="C23" s="20"/>
      <c r="D23" s="20"/>
      <c r="E23" s="58"/>
      <c r="H23" s="71" t="e">
        <f>+#REF!/#REF!</f>
        <v>#REF!</v>
      </c>
      <c r="I23" s="71" t="e">
        <f>+#REF!/E22</f>
        <v>#REF!</v>
      </c>
      <c r="J23" s="66"/>
    </row>
    <row r="24" spans="1:14" ht="14.25" customHeight="1" x14ac:dyDescent="0.3">
      <c r="B24" s="47" t="s">
        <v>45</v>
      </c>
      <c r="C24" s="59"/>
      <c r="D24" s="59"/>
      <c r="E24" s="59"/>
      <c r="H24" s="26"/>
      <c r="I24" s="34"/>
    </row>
    <row r="25" spans="1:14" ht="14.25" customHeight="1" x14ac:dyDescent="0.3">
      <c r="B25" s="84" t="s">
        <v>35</v>
      </c>
      <c r="C25" s="48"/>
      <c r="D25" s="48"/>
      <c r="E25" s="61">
        <f>+E17</f>
        <v>3905.9700000000016</v>
      </c>
      <c r="H25" s="19" t="e">
        <f>+#REF!-E25</f>
        <v>#REF!</v>
      </c>
      <c r="I25" s="27" t="e">
        <f t="shared" ref="I25:I29" si="3">+H25/E25</f>
        <v>#REF!</v>
      </c>
    </row>
    <row r="26" spans="1:14" ht="14.25" customHeight="1" x14ac:dyDescent="0.3">
      <c r="B26" s="85" t="s">
        <v>36</v>
      </c>
      <c r="C26" s="49"/>
      <c r="D26" s="49"/>
      <c r="E26" s="62">
        <f>+E15</f>
        <v>5162.7400000000016</v>
      </c>
      <c r="H26" s="19" t="e">
        <f>+#REF!-E26</f>
        <v>#REF!</v>
      </c>
      <c r="I26" s="27" t="e">
        <f t="shared" si="3"/>
        <v>#REF!</v>
      </c>
    </row>
    <row r="27" spans="1:14" ht="14.25" customHeight="1" x14ac:dyDescent="0.3">
      <c r="B27" s="85" t="s">
        <v>37</v>
      </c>
      <c r="C27" s="49"/>
      <c r="D27" s="49"/>
      <c r="E27" s="46">
        <f>+E15/E6</f>
        <v>0.16608316414816413</v>
      </c>
      <c r="H27" s="33" t="e">
        <f>(+#REF!-E27)*100</f>
        <v>#REF!</v>
      </c>
      <c r="I27" s="27" t="e">
        <f t="shared" si="3"/>
        <v>#REF!</v>
      </c>
    </row>
    <row r="28" spans="1:14" ht="14.25" customHeight="1" x14ac:dyDescent="0.3">
      <c r="B28" s="85" t="s">
        <v>38</v>
      </c>
      <c r="C28" s="49"/>
      <c r="D28" s="49"/>
      <c r="E28" s="46">
        <f>+E22/E6</f>
        <v>0.14089599350431897</v>
      </c>
      <c r="H28" s="33" t="e">
        <f>(+#REF!-E28)*100</f>
        <v>#REF!</v>
      </c>
      <c r="I28" s="27" t="e">
        <f t="shared" si="3"/>
        <v>#REF!</v>
      </c>
    </row>
    <row r="29" spans="1:14" ht="14.25" customHeight="1" x14ac:dyDescent="0.3">
      <c r="B29" s="85" t="s">
        <v>39</v>
      </c>
      <c r="C29" s="49"/>
      <c r="D29" s="49"/>
      <c r="E29" s="46">
        <f>+E22/Balanço!E34</f>
        <v>6.7670671530742299E-2</v>
      </c>
      <c r="H29" s="33" t="e">
        <f>(+#REF!-E29)*100</f>
        <v>#REF!</v>
      </c>
      <c r="I29" s="27" t="e">
        <f t="shared" si="3"/>
        <v>#REF!</v>
      </c>
    </row>
    <row r="30" spans="1:14" ht="14.25" customHeight="1" x14ac:dyDescent="0.3"/>
    <row r="31" spans="1:14" s="86" customFormat="1" ht="14.25" customHeight="1" x14ac:dyDescent="0.3">
      <c r="B31" s="89"/>
      <c r="C31" s="90"/>
      <c r="D31" s="90"/>
      <c r="E31" s="91"/>
      <c r="H31" s="87" t="e">
        <f>+#REF!-E31</f>
        <v>#REF!</v>
      </c>
      <c r="I31" s="88" t="e">
        <f>-H31/E31</f>
        <v>#REF!</v>
      </c>
    </row>
    <row r="32" spans="1:14" s="86" customFormat="1" ht="14.25" customHeight="1" x14ac:dyDescent="0.3">
      <c r="B32" s="89"/>
      <c r="C32" s="90"/>
      <c r="D32" s="90"/>
      <c r="E32" s="91"/>
      <c r="H32" s="87" t="e">
        <f>+#REF!-E32</f>
        <v>#REF!</v>
      </c>
      <c r="I32" s="88" t="e">
        <f t="shared" ref="I32" si="4">-H32/E32</f>
        <v>#REF!</v>
      </c>
    </row>
    <row r="33" spans="2:14" s="86" customFormat="1" ht="14.25" customHeight="1" x14ac:dyDescent="0.3">
      <c r="B33" s="92"/>
      <c r="C33" s="93"/>
      <c r="D33" s="93"/>
      <c r="E33" s="94"/>
    </row>
    <row r="34" spans="2:14" ht="18" customHeight="1" x14ac:dyDescent="0.3">
      <c r="B34" s="68"/>
      <c r="C34" s="69"/>
      <c r="D34" s="69"/>
      <c r="E34" s="70"/>
    </row>
    <row r="35" spans="2:14" x14ac:dyDescent="0.3">
      <c r="K35" s="149" t="s">
        <v>101</v>
      </c>
      <c r="L35" s="150"/>
      <c r="M35" s="151"/>
      <c r="N35" s="131">
        <v>179</v>
      </c>
    </row>
    <row r="36" spans="2:14" x14ac:dyDescent="0.3">
      <c r="K36" s="149" t="s">
        <v>102</v>
      </c>
      <c r="L36" s="150"/>
      <c r="M36" s="151"/>
      <c r="N36" s="131">
        <v>25137.23</v>
      </c>
    </row>
    <row r="37" spans="2:14" x14ac:dyDescent="0.3">
      <c r="K37" s="149" t="s">
        <v>103</v>
      </c>
      <c r="L37" s="150"/>
      <c r="M37" s="151"/>
      <c r="N37" s="131">
        <v>15541.8</v>
      </c>
    </row>
    <row r="38" spans="2:14" x14ac:dyDescent="0.3">
      <c r="K38" s="149" t="s">
        <v>104</v>
      </c>
      <c r="L38" s="150"/>
      <c r="M38" s="151"/>
      <c r="N38" s="131">
        <v>1256.77</v>
      </c>
    </row>
    <row r="39" spans="2:14" x14ac:dyDescent="0.3">
      <c r="K39" s="149" t="s">
        <v>105</v>
      </c>
      <c r="L39" s="150"/>
      <c r="M39" s="151"/>
      <c r="N39" s="131">
        <v>2616.73</v>
      </c>
    </row>
  </sheetData>
  <mergeCells count="12">
    <mergeCell ref="K36:M36"/>
    <mergeCell ref="K37:M37"/>
    <mergeCell ref="K38:M38"/>
    <mergeCell ref="K39:M39"/>
    <mergeCell ref="K17:M17"/>
    <mergeCell ref="K18:M18"/>
    <mergeCell ref="K16:M16"/>
    <mergeCell ref="K35:M35"/>
    <mergeCell ref="B2:E2"/>
    <mergeCell ref="H4:I4"/>
    <mergeCell ref="B4:C5"/>
    <mergeCell ref="D4:D5"/>
  </mergeCells>
  <phoneticPr fontId="30" type="noConversion"/>
  <pageMargins left="1.1811023622047245" right="0.19685039370078741" top="0.78740157480314965" bottom="0.19685039370078741" header="0" footer="0"/>
  <pageSetup paperSize="9" orientation="portrait" r:id="rId1"/>
  <ignoredErrors>
    <ignoredError sqref="B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2</vt:i4>
      </vt:variant>
    </vt:vector>
  </HeadingPairs>
  <TitlesOfParts>
    <vt:vector size="4" baseType="lpstr">
      <vt:lpstr>Balanço</vt:lpstr>
      <vt:lpstr>D. Resultados</vt:lpstr>
      <vt:lpstr>Balanço!Área_de_Impressão</vt:lpstr>
      <vt:lpstr>'D. Resultados'!Área_de_Impressão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 Pereira</dc:creator>
  <cp:lastModifiedBy>André</cp:lastModifiedBy>
  <cp:lastPrinted>2025-03-06T17:38:41Z</cp:lastPrinted>
  <dcterms:created xsi:type="dcterms:W3CDTF">2010-12-27T11:41:59Z</dcterms:created>
  <dcterms:modified xsi:type="dcterms:W3CDTF">2025-05-03T14:26:34Z</dcterms:modified>
</cp:coreProperties>
</file>